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fileSharing readOnlyRecommended="1" userName="Andrea Thomas" algorithmName="SHA-512" hashValue="oA1cySUGKn6wHVnNZQNwvhaVDNg6ooD4fibHZedH+tjDP2aNNtMyRiVm9DJwGrYq8dhlxgpISh9XRwfQMrw3HQ==" saltValue="NW3eIsy47IoesGRXQ2B6+g==" spinCount="100000"/>
  <workbookPr/>
  <mc:AlternateContent xmlns:mc="http://schemas.openxmlformats.org/markup-compatibility/2006">
    <mc:Choice Requires="x15">
      <x15ac:absPath xmlns:x15ac="http://schemas.microsoft.com/office/spreadsheetml/2010/11/ac" url="/Users/at25z/Downloads/"/>
    </mc:Choice>
  </mc:AlternateContent>
  <xr:revisionPtr revIDLastSave="0" documentId="13_ncr:10001_{DC1C0431-C968-1C4A-B74A-B41F65F5B466}" xr6:coauthVersionLast="47" xr6:coauthVersionMax="47" xr10:uidLastSave="{00000000-0000-0000-0000-000000000000}"/>
  <workbookProtection workbookAlgorithmName="SHA-512" workbookHashValue="CMp4CeiBVehdgNXSuB+zvvi7apAoA+6KnSBkDvtk5epcvKNkEjJyqxuZ0v8SwxZzefR6qolTORQ+qJFWu+FLxA==" workbookSaltValue="BlwfTdhmWChmpWQbA3AA4w==" workbookSpinCount="100000" lockStructure="1"/>
  <bookViews>
    <workbookView xWindow="0" yWindow="660" windowWidth="30240" windowHeight="16440" activeTab="3" xr2:uid="{00000000-000D-0000-FFFF-FFFF00000000}"/>
  </bookViews>
  <sheets>
    <sheet name="Coder A" sheetId="2" r:id="rId1"/>
    <sheet name="Coder B" sheetId="1" r:id="rId2"/>
    <sheet name="Key" sheetId="3" r:id="rId3"/>
    <sheet name="Tables 1-2" sheetId="8" r:id="rId4"/>
    <sheet name="Tables 3-4" sheetId="9" r:id="rId5"/>
    <sheet name="Tables 5-7" sheetId="10" r:id="rId6"/>
    <sheet name="Blasius Triggers" sheetId="14" r:id="rId7"/>
    <sheet name="Blasius Coding Audit" sheetId="11" r:id="rId8"/>
    <sheet name="Formula Helper" sheetId="13"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9" l="1"/>
  <c r="G9" i="9"/>
  <c r="R13" i="9"/>
  <c r="Q13" i="9"/>
  <c r="P13" i="9"/>
  <c r="O13" i="9"/>
  <c r="R12" i="9"/>
  <c r="Q12" i="9"/>
  <c r="P12" i="9"/>
  <c r="O12" i="9"/>
  <c r="R11" i="9"/>
  <c r="Q11" i="9"/>
  <c r="P11" i="9"/>
  <c r="O11" i="9"/>
  <c r="R10" i="9"/>
  <c r="Q10" i="9"/>
  <c r="P10" i="9"/>
  <c r="O10" i="9"/>
  <c r="R9" i="9"/>
  <c r="R14" i="9" s="1"/>
  <c r="Q9" i="9"/>
  <c r="P9" i="9"/>
  <c r="O9" i="9"/>
  <c r="B14" i="14"/>
  <c r="B27" i="8"/>
  <c r="AL144" i="13"/>
  <c r="AK144" i="13"/>
  <c r="AJ144" i="13"/>
  <c r="AI144" i="13"/>
  <c r="AH144" i="13"/>
  <c r="AG144" i="13"/>
  <c r="AF144" i="13"/>
  <c r="O144" i="13"/>
  <c r="N144" i="13"/>
  <c r="K144" i="13"/>
  <c r="J144" i="13"/>
  <c r="H144" i="13"/>
  <c r="G144" i="13"/>
  <c r="F144" i="13"/>
  <c r="D144" i="13"/>
  <c r="E144" i="13" s="1"/>
  <c r="C144" i="13"/>
  <c r="B144" i="13"/>
  <c r="A144" i="13"/>
  <c r="AL143" i="13"/>
  <c r="AK143" i="13"/>
  <c r="AJ143" i="13"/>
  <c r="AI143" i="13"/>
  <c r="AH143" i="13"/>
  <c r="AG143" i="13"/>
  <c r="AF143" i="13"/>
  <c r="K143" i="13"/>
  <c r="J143" i="13"/>
  <c r="H143" i="13"/>
  <c r="G143" i="13"/>
  <c r="F143" i="13"/>
  <c r="E143" i="13"/>
  <c r="D143" i="13"/>
  <c r="C143" i="13"/>
  <c r="B143" i="13"/>
  <c r="O143" i="13" s="1"/>
  <c r="A143" i="13"/>
  <c r="AL142" i="13"/>
  <c r="AK142" i="13"/>
  <c r="AJ142" i="13"/>
  <c r="AI142" i="13"/>
  <c r="AH142" i="13"/>
  <c r="AG142" i="13"/>
  <c r="AF142" i="13"/>
  <c r="O142" i="13"/>
  <c r="K142" i="13"/>
  <c r="J142" i="13"/>
  <c r="H142" i="13"/>
  <c r="G142" i="13"/>
  <c r="F142" i="13"/>
  <c r="D142" i="13"/>
  <c r="E142" i="13" s="1"/>
  <c r="C142" i="13"/>
  <c r="B142" i="13"/>
  <c r="A142" i="13"/>
  <c r="AL141" i="13"/>
  <c r="AK141" i="13"/>
  <c r="AJ141" i="13"/>
  <c r="AI141" i="13"/>
  <c r="AH141" i="13"/>
  <c r="AG141" i="13"/>
  <c r="AF141" i="13"/>
  <c r="K141" i="13"/>
  <c r="J141" i="13"/>
  <c r="H141" i="13"/>
  <c r="G141" i="13"/>
  <c r="F141" i="13"/>
  <c r="E141" i="13"/>
  <c r="D141" i="13"/>
  <c r="C141" i="13"/>
  <c r="B141" i="13"/>
  <c r="O141" i="13" s="1"/>
  <c r="A141" i="13"/>
  <c r="AL140" i="13"/>
  <c r="AK140" i="13"/>
  <c r="AJ140" i="13"/>
  <c r="AI140" i="13"/>
  <c r="AH140" i="13"/>
  <c r="AG140" i="13"/>
  <c r="AF140" i="13"/>
  <c r="K140" i="13"/>
  <c r="J140" i="13"/>
  <c r="H140" i="13"/>
  <c r="G140" i="13"/>
  <c r="F140" i="13"/>
  <c r="D140" i="13"/>
  <c r="E140" i="13" s="1"/>
  <c r="C140" i="13"/>
  <c r="B140" i="13"/>
  <c r="A140" i="13"/>
  <c r="AL139" i="13"/>
  <c r="AK139" i="13"/>
  <c r="AJ139" i="13"/>
  <c r="AI139" i="13"/>
  <c r="AH139" i="13"/>
  <c r="AG139" i="13"/>
  <c r="AF139" i="13"/>
  <c r="N139" i="13"/>
  <c r="K139" i="13"/>
  <c r="J139" i="13"/>
  <c r="H139" i="13"/>
  <c r="G139" i="13"/>
  <c r="F139" i="13"/>
  <c r="E139" i="13"/>
  <c r="D139" i="13"/>
  <c r="C139" i="13"/>
  <c r="B139" i="13"/>
  <c r="O139" i="13" s="1"/>
  <c r="A139" i="13"/>
  <c r="AL138" i="13"/>
  <c r="AK138" i="13"/>
  <c r="AJ138" i="13"/>
  <c r="AI138" i="13"/>
  <c r="AH138" i="13"/>
  <c r="AG138" i="13"/>
  <c r="AF138" i="13"/>
  <c r="K138" i="13"/>
  <c r="J138" i="13"/>
  <c r="H138" i="13"/>
  <c r="G138" i="13"/>
  <c r="F138" i="13"/>
  <c r="D138" i="13"/>
  <c r="E138" i="13" s="1"/>
  <c r="C138" i="13"/>
  <c r="B138" i="13"/>
  <c r="A138" i="13"/>
  <c r="AL137" i="13"/>
  <c r="AK137" i="13"/>
  <c r="AJ137" i="13"/>
  <c r="AI137" i="13"/>
  <c r="AH137" i="13"/>
  <c r="AG137" i="13"/>
  <c r="AF137" i="13"/>
  <c r="O137" i="13"/>
  <c r="N137" i="13"/>
  <c r="K137" i="13"/>
  <c r="J137" i="13"/>
  <c r="H137" i="13"/>
  <c r="G137" i="13"/>
  <c r="F137" i="13"/>
  <c r="E137" i="13"/>
  <c r="D137" i="13"/>
  <c r="C137" i="13"/>
  <c r="B137" i="13"/>
  <c r="A137" i="13"/>
  <c r="AL136" i="13"/>
  <c r="AK136" i="13"/>
  <c r="AJ136" i="13"/>
  <c r="AI136" i="13"/>
  <c r="AH136" i="13"/>
  <c r="AG136" i="13"/>
  <c r="AF136" i="13"/>
  <c r="K136" i="13"/>
  <c r="J136" i="13"/>
  <c r="H136" i="13"/>
  <c r="G136" i="13"/>
  <c r="F136" i="13"/>
  <c r="D136" i="13"/>
  <c r="E136" i="13" s="1"/>
  <c r="C136" i="13"/>
  <c r="B136" i="13"/>
  <c r="O136" i="13" s="1"/>
  <c r="A136" i="13"/>
  <c r="AL135" i="13"/>
  <c r="AK135" i="13"/>
  <c r="AJ135" i="13"/>
  <c r="AI135" i="13"/>
  <c r="AH135" i="13"/>
  <c r="AG135" i="13"/>
  <c r="AF135" i="13"/>
  <c r="O135" i="13"/>
  <c r="K135" i="13"/>
  <c r="J135" i="13"/>
  <c r="H135" i="13"/>
  <c r="G135" i="13"/>
  <c r="F135" i="13"/>
  <c r="E135" i="13"/>
  <c r="D135" i="13"/>
  <c r="C135" i="13"/>
  <c r="B135" i="13"/>
  <c r="N135" i="13" s="1"/>
  <c r="A135" i="13"/>
  <c r="AL134" i="13"/>
  <c r="AK134" i="13"/>
  <c r="AJ134" i="13"/>
  <c r="AI134" i="13"/>
  <c r="AH134" i="13"/>
  <c r="AG134" i="13"/>
  <c r="AF134" i="13"/>
  <c r="K134" i="13"/>
  <c r="J134" i="13"/>
  <c r="H134" i="13"/>
  <c r="G134" i="13"/>
  <c r="F134" i="13"/>
  <c r="E134" i="13"/>
  <c r="D134" i="13"/>
  <c r="C134" i="13"/>
  <c r="B134" i="13"/>
  <c r="O134" i="13" s="1"/>
  <c r="A134" i="13"/>
  <c r="AL133" i="13"/>
  <c r="AK133" i="13"/>
  <c r="AJ133" i="13"/>
  <c r="AI133" i="13"/>
  <c r="AH133" i="13"/>
  <c r="AG133" i="13"/>
  <c r="AF133" i="13"/>
  <c r="O133" i="13"/>
  <c r="K133" i="13"/>
  <c r="J133" i="13"/>
  <c r="H133" i="13"/>
  <c r="G133" i="13"/>
  <c r="F133" i="13"/>
  <c r="D133" i="13"/>
  <c r="E133" i="13" s="1"/>
  <c r="C133" i="13"/>
  <c r="B133" i="13"/>
  <c r="A133" i="13"/>
  <c r="AL132" i="13"/>
  <c r="AK132" i="13"/>
  <c r="AJ132" i="13"/>
  <c r="AI132" i="13"/>
  <c r="AH132" i="13"/>
  <c r="AG132" i="13"/>
  <c r="AF132" i="13"/>
  <c r="K132" i="13"/>
  <c r="J132" i="13"/>
  <c r="H132" i="13"/>
  <c r="G132" i="13"/>
  <c r="F132" i="13"/>
  <c r="D132" i="13"/>
  <c r="E132" i="13" s="1"/>
  <c r="C132" i="13"/>
  <c r="B132" i="13"/>
  <c r="O132" i="13" s="1"/>
  <c r="A132" i="13"/>
  <c r="AL131" i="13"/>
  <c r="AK131" i="13"/>
  <c r="AJ131" i="13"/>
  <c r="AI131" i="13"/>
  <c r="AH131" i="13"/>
  <c r="AG131" i="13"/>
  <c r="AF131" i="13"/>
  <c r="K131" i="13"/>
  <c r="J131" i="13"/>
  <c r="H131" i="13"/>
  <c r="G131" i="13"/>
  <c r="F131" i="13"/>
  <c r="D131" i="13"/>
  <c r="E131" i="13" s="1"/>
  <c r="C131" i="13"/>
  <c r="B131" i="13"/>
  <c r="A131" i="13"/>
  <c r="AL130" i="13"/>
  <c r="AK130" i="13"/>
  <c r="AJ130" i="13"/>
  <c r="AI130" i="13"/>
  <c r="AH130" i="13"/>
  <c r="AG130" i="13"/>
  <c r="AF130" i="13"/>
  <c r="O130" i="13"/>
  <c r="N130" i="13"/>
  <c r="K130" i="13"/>
  <c r="J130" i="13"/>
  <c r="H130" i="13"/>
  <c r="G130" i="13"/>
  <c r="F130" i="13"/>
  <c r="E130" i="13"/>
  <c r="D130" i="13"/>
  <c r="C130" i="13"/>
  <c r="B130" i="13"/>
  <c r="A130" i="13"/>
  <c r="AL129" i="13"/>
  <c r="AK129" i="13"/>
  <c r="AJ129" i="13"/>
  <c r="AI129" i="13"/>
  <c r="AH129" i="13"/>
  <c r="AG129" i="13"/>
  <c r="AF129" i="13"/>
  <c r="K129" i="13"/>
  <c r="J129" i="13"/>
  <c r="H129" i="13"/>
  <c r="G129" i="13"/>
  <c r="F129" i="13"/>
  <c r="D129" i="13"/>
  <c r="E129" i="13" s="1"/>
  <c r="C129" i="13"/>
  <c r="B129" i="13"/>
  <c r="N129" i="13" s="1"/>
  <c r="A129" i="13"/>
  <c r="AL128" i="13"/>
  <c r="AK128" i="13"/>
  <c r="AJ128" i="13"/>
  <c r="AI128" i="13"/>
  <c r="AH128" i="13"/>
  <c r="AG128" i="13"/>
  <c r="AF128" i="13"/>
  <c r="O128" i="13"/>
  <c r="N128" i="13"/>
  <c r="K128" i="13"/>
  <c r="J128" i="13"/>
  <c r="H128" i="13"/>
  <c r="G128" i="13"/>
  <c r="F128" i="13"/>
  <c r="D128" i="13"/>
  <c r="E128" i="13" s="1"/>
  <c r="C128" i="13"/>
  <c r="B128" i="13"/>
  <c r="A128" i="13"/>
  <c r="AL127" i="13"/>
  <c r="AK127" i="13"/>
  <c r="AJ127" i="13"/>
  <c r="AI127" i="13"/>
  <c r="AH127" i="13"/>
  <c r="AG127" i="13"/>
  <c r="AF127" i="13"/>
  <c r="K127" i="13"/>
  <c r="J127" i="13"/>
  <c r="H127" i="13"/>
  <c r="G127" i="13"/>
  <c r="F127" i="13"/>
  <c r="E127" i="13"/>
  <c r="D127" i="13"/>
  <c r="C127" i="13"/>
  <c r="B127" i="13"/>
  <c r="O127" i="13" s="1"/>
  <c r="A127" i="13"/>
  <c r="AL126" i="13"/>
  <c r="AK126" i="13"/>
  <c r="AJ126" i="13"/>
  <c r="AI126" i="13"/>
  <c r="AH126" i="13"/>
  <c r="AG126" i="13"/>
  <c r="AF126" i="13"/>
  <c r="O126" i="13"/>
  <c r="N126" i="13"/>
  <c r="K126" i="13"/>
  <c r="J126" i="13"/>
  <c r="H126" i="13"/>
  <c r="G126" i="13"/>
  <c r="F126" i="13"/>
  <c r="D126" i="13"/>
  <c r="E126" i="13" s="1"/>
  <c r="C126" i="13"/>
  <c r="B126" i="13"/>
  <c r="A126" i="13"/>
  <c r="AL125" i="13"/>
  <c r="AK125" i="13"/>
  <c r="AJ125" i="13"/>
  <c r="AI125" i="13"/>
  <c r="AH125" i="13"/>
  <c r="AG125" i="13"/>
  <c r="AF125" i="13"/>
  <c r="K125" i="13"/>
  <c r="J125" i="13"/>
  <c r="H125" i="13"/>
  <c r="G125" i="13"/>
  <c r="F125" i="13"/>
  <c r="E125" i="13"/>
  <c r="D125" i="13"/>
  <c r="C125" i="13"/>
  <c r="B125" i="13"/>
  <c r="O125" i="13" s="1"/>
  <c r="A125" i="13"/>
  <c r="AL124" i="13"/>
  <c r="AK124" i="13"/>
  <c r="AJ124" i="13"/>
  <c r="AI124" i="13"/>
  <c r="AH124" i="13"/>
  <c r="AG124" i="13"/>
  <c r="AF124" i="13"/>
  <c r="O124" i="13"/>
  <c r="K124" i="13"/>
  <c r="J124" i="13"/>
  <c r="H124" i="13"/>
  <c r="G124" i="13"/>
  <c r="F124" i="13"/>
  <c r="E124" i="13"/>
  <c r="D124" i="13"/>
  <c r="C124" i="13"/>
  <c r="B124" i="13"/>
  <c r="A124" i="13"/>
  <c r="AL123" i="13"/>
  <c r="AK123" i="13"/>
  <c r="AJ123" i="13"/>
  <c r="AI123" i="13"/>
  <c r="AH123" i="13"/>
  <c r="AG123" i="13"/>
  <c r="AF123" i="13"/>
  <c r="N123" i="13"/>
  <c r="M123" i="13"/>
  <c r="AQ123" i="13" s="1"/>
  <c r="K123" i="13"/>
  <c r="J123" i="13"/>
  <c r="H123" i="13"/>
  <c r="G123" i="13"/>
  <c r="F123" i="13"/>
  <c r="E123" i="13"/>
  <c r="D123" i="13"/>
  <c r="C123" i="13"/>
  <c r="B123" i="13"/>
  <c r="O123" i="13" s="1"/>
  <c r="A123" i="13"/>
  <c r="AL122" i="13"/>
  <c r="AK122" i="13"/>
  <c r="AJ122" i="13"/>
  <c r="AI122" i="13"/>
  <c r="AH122" i="13"/>
  <c r="AG122" i="13"/>
  <c r="AF122" i="13"/>
  <c r="K122" i="13"/>
  <c r="J122" i="13"/>
  <c r="H122" i="13"/>
  <c r="G122" i="13"/>
  <c r="F122" i="13"/>
  <c r="D122" i="13"/>
  <c r="E122" i="13" s="1"/>
  <c r="C122" i="13"/>
  <c r="B122" i="13"/>
  <c r="A122" i="13"/>
  <c r="AL121" i="13"/>
  <c r="AK121" i="13"/>
  <c r="AJ121" i="13"/>
  <c r="AI121" i="13"/>
  <c r="AH121" i="13"/>
  <c r="AG121" i="13"/>
  <c r="AF121" i="13"/>
  <c r="O121" i="13"/>
  <c r="N121" i="13"/>
  <c r="K121" i="13"/>
  <c r="J121" i="13"/>
  <c r="H121" i="13"/>
  <c r="G121" i="13"/>
  <c r="F121" i="13"/>
  <c r="E121" i="13"/>
  <c r="D121" i="13"/>
  <c r="C121" i="13"/>
  <c r="B121" i="13"/>
  <c r="A121" i="13"/>
  <c r="AL120" i="13"/>
  <c r="AK120" i="13"/>
  <c r="AJ120" i="13"/>
  <c r="AI120" i="13"/>
  <c r="AH120" i="13"/>
  <c r="AG120" i="13"/>
  <c r="AF120" i="13"/>
  <c r="J120" i="13"/>
  <c r="H120" i="13"/>
  <c r="G120" i="13"/>
  <c r="F120" i="13"/>
  <c r="E120" i="13"/>
  <c r="D120" i="13"/>
  <c r="C120" i="13"/>
  <c r="B120" i="13"/>
  <c r="O120" i="13" s="1"/>
  <c r="A120" i="13"/>
  <c r="AL119" i="13"/>
  <c r="AK119" i="13"/>
  <c r="AJ119" i="13"/>
  <c r="AI119" i="13"/>
  <c r="AH119" i="13"/>
  <c r="AG119" i="13"/>
  <c r="AF119" i="13"/>
  <c r="O119" i="13"/>
  <c r="N119" i="13"/>
  <c r="K119" i="13"/>
  <c r="J119" i="13"/>
  <c r="H119" i="13"/>
  <c r="G119" i="13"/>
  <c r="F119" i="13"/>
  <c r="E119" i="13"/>
  <c r="D119" i="13"/>
  <c r="C119" i="13"/>
  <c r="B119" i="13"/>
  <c r="A119" i="13"/>
  <c r="AL118" i="13"/>
  <c r="AK118" i="13"/>
  <c r="AJ118" i="13"/>
  <c r="AI118" i="13"/>
  <c r="AH118" i="13"/>
  <c r="AG118" i="13"/>
  <c r="AF118" i="13"/>
  <c r="K118" i="13"/>
  <c r="J118" i="13"/>
  <c r="H118" i="13"/>
  <c r="G118" i="13"/>
  <c r="F118" i="13"/>
  <c r="E118" i="13"/>
  <c r="D118" i="13"/>
  <c r="C118" i="13"/>
  <c r="B118" i="13"/>
  <c r="O118" i="13" s="1"/>
  <c r="A118" i="13"/>
  <c r="AL117" i="13"/>
  <c r="AK117" i="13"/>
  <c r="AJ117" i="13"/>
  <c r="AI117" i="13"/>
  <c r="AH117" i="13"/>
  <c r="AG117" i="13"/>
  <c r="AF117" i="13"/>
  <c r="N117" i="13"/>
  <c r="K117" i="13"/>
  <c r="J117" i="13"/>
  <c r="H117" i="13"/>
  <c r="G117" i="13"/>
  <c r="F117" i="13"/>
  <c r="D117" i="13"/>
  <c r="E117" i="13" s="1"/>
  <c r="C117" i="13"/>
  <c r="B117" i="13"/>
  <c r="O117" i="13" s="1"/>
  <c r="A117" i="13"/>
  <c r="AL116" i="13"/>
  <c r="AK116" i="13"/>
  <c r="AJ116" i="13"/>
  <c r="AI116" i="13"/>
  <c r="AH116" i="13"/>
  <c r="AG116" i="13"/>
  <c r="AF116" i="13"/>
  <c r="K116" i="13"/>
  <c r="J116" i="13"/>
  <c r="H116" i="13"/>
  <c r="G116" i="13"/>
  <c r="F116" i="13"/>
  <c r="D116" i="13"/>
  <c r="E116" i="13" s="1"/>
  <c r="C116" i="13"/>
  <c r="B116" i="13"/>
  <c r="O116" i="13" s="1"/>
  <c r="A116" i="13"/>
  <c r="AL115" i="13"/>
  <c r="AK115" i="13"/>
  <c r="AJ115" i="13"/>
  <c r="AI115" i="13"/>
  <c r="AH115" i="13"/>
  <c r="AG115" i="13"/>
  <c r="AF115" i="13"/>
  <c r="K115" i="13"/>
  <c r="J115" i="13"/>
  <c r="H115" i="13"/>
  <c r="G115" i="13"/>
  <c r="F115" i="13"/>
  <c r="D115" i="13"/>
  <c r="E115" i="13" s="1"/>
  <c r="C115" i="13"/>
  <c r="B115" i="13"/>
  <c r="A115" i="13"/>
  <c r="AL114" i="13"/>
  <c r="AK114" i="13"/>
  <c r="AJ114" i="13"/>
  <c r="AI114" i="13"/>
  <c r="AH114" i="13"/>
  <c r="AG114" i="13"/>
  <c r="AF114" i="13"/>
  <c r="O114" i="13"/>
  <c r="N114" i="13"/>
  <c r="K114" i="13"/>
  <c r="J114" i="13"/>
  <c r="H114" i="13"/>
  <c r="G114" i="13"/>
  <c r="F114" i="13"/>
  <c r="E114" i="13"/>
  <c r="D114" i="13"/>
  <c r="C114" i="13"/>
  <c r="B114" i="13"/>
  <c r="A114" i="13"/>
  <c r="AL113" i="13"/>
  <c r="AK113" i="13"/>
  <c r="AJ113" i="13"/>
  <c r="AI113" i="13"/>
  <c r="AH113" i="13"/>
  <c r="AG113" i="13"/>
  <c r="AF113" i="13"/>
  <c r="K113" i="13"/>
  <c r="J113" i="13"/>
  <c r="H113" i="13"/>
  <c r="G113" i="13"/>
  <c r="F113" i="13"/>
  <c r="E113" i="13"/>
  <c r="D113" i="13"/>
  <c r="C113" i="13"/>
  <c r="B113" i="13"/>
  <c r="A113" i="13"/>
  <c r="AL112" i="13"/>
  <c r="AK112" i="13"/>
  <c r="AJ112" i="13"/>
  <c r="AI112" i="13"/>
  <c r="AH112" i="13"/>
  <c r="AG112" i="13"/>
  <c r="AF112" i="13"/>
  <c r="O112" i="13"/>
  <c r="N112" i="13"/>
  <c r="K112" i="13"/>
  <c r="J112" i="13"/>
  <c r="H112" i="13"/>
  <c r="G112" i="13"/>
  <c r="F112" i="13"/>
  <c r="D112" i="13"/>
  <c r="E112" i="13" s="1"/>
  <c r="C112" i="13"/>
  <c r="B112" i="13"/>
  <c r="A112" i="13"/>
  <c r="AL111" i="13"/>
  <c r="AK111" i="13"/>
  <c r="AJ111" i="13"/>
  <c r="AI111" i="13"/>
  <c r="AH111" i="13"/>
  <c r="AG111" i="13"/>
  <c r="AF111" i="13"/>
  <c r="K111" i="13"/>
  <c r="J111" i="13"/>
  <c r="H111" i="13"/>
  <c r="G111" i="13"/>
  <c r="F111" i="13"/>
  <c r="D111" i="13"/>
  <c r="E111" i="13" s="1"/>
  <c r="C111" i="13"/>
  <c r="B111" i="13"/>
  <c r="O111" i="13" s="1"/>
  <c r="A111" i="13"/>
  <c r="AL110" i="13"/>
  <c r="AK110" i="13"/>
  <c r="AJ110" i="13"/>
  <c r="AI110" i="13"/>
  <c r="AH110" i="13"/>
  <c r="AG110" i="13"/>
  <c r="AF110" i="13"/>
  <c r="K110" i="13"/>
  <c r="J110" i="13"/>
  <c r="H110" i="13"/>
  <c r="G110" i="13"/>
  <c r="F110" i="13"/>
  <c r="D110" i="13"/>
  <c r="E110" i="13" s="1"/>
  <c r="C110" i="13"/>
  <c r="B110" i="13"/>
  <c r="O110" i="13" s="1"/>
  <c r="A110" i="13"/>
  <c r="AL109" i="13"/>
  <c r="AK109" i="13"/>
  <c r="AJ109" i="13"/>
  <c r="AI109" i="13"/>
  <c r="AH109" i="13"/>
  <c r="AG109" i="13"/>
  <c r="AF109" i="13"/>
  <c r="K109" i="13"/>
  <c r="J109" i="13"/>
  <c r="H109" i="13"/>
  <c r="G109" i="13"/>
  <c r="F109" i="13"/>
  <c r="E109" i="13"/>
  <c r="D109" i="13"/>
  <c r="C109" i="13"/>
  <c r="B109" i="13"/>
  <c r="O109" i="13" s="1"/>
  <c r="A109" i="13"/>
  <c r="AL108" i="13"/>
  <c r="AK108" i="13"/>
  <c r="AJ108" i="13"/>
  <c r="AI108" i="13"/>
  <c r="AH108" i="13"/>
  <c r="AG108" i="13"/>
  <c r="AF108" i="13"/>
  <c r="O108" i="13"/>
  <c r="N108" i="13"/>
  <c r="K108" i="13"/>
  <c r="J108" i="13"/>
  <c r="H108" i="13"/>
  <c r="G108" i="13"/>
  <c r="F108" i="13"/>
  <c r="D108" i="13"/>
  <c r="E108" i="13" s="1"/>
  <c r="C108" i="13"/>
  <c r="B108" i="13"/>
  <c r="A108" i="13"/>
  <c r="AL107" i="13"/>
  <c r="AK107" i="13"/>
  <c r="AJ107" i="13"/>
  <c r="AI107" i="13"/>
  <c r="AH107" i="13"/>
  <c r="AG107" i="13"/>
  <c r="AF107" i="13"/>
  <c r="N107" i="13"/>
  <c r="K107" i="13"/>
  <c r="J107" i="13"/>
  <c r="H107" i="13"/>
  <c r="G107" i="13"/>
  <c r="F107" i="13"/>
  <c r="E107" i="13"/>
  <c r="D107" i="13"/>
  <c r="C107" i="13"/>
  <c r="B107" i="13"/>
  <c r="O107" i="13" s="1"/>
  <c r="A107" i="13"/>
  <c r="AL106" i="13"/>
  <c r="AK106" i="13"/>
  <c r="AJ106" i="13"/>
  <c r="AI106" i="13"/>
  <c r="AH106" i="13"/>
  <c r="AG106" i="13"/>
  <c r="AF106" i="13"/>
  <c r="K106" i="13"/>
  <c r="J106" i="13"/>
  <c r="H106" i="13"/>
  <c r="G106" i="13"/>
  <c r="F106" i="13"/>
  <c r="E106" i="13"/>
  <c r="D106" i="13"/>
  <c r="C106" i="13"/>
  <c r="B106" i="13"/>
  <c r="A106" i="13"/>
  <c r="AL105" i="13"/>
  <c r="AK105" i="13"/>
  <c r="AJ105" i="13"/>
  <c r="AI105" i="13"/>
  <c r="AH105" i="13"/>
  <c r="AG105" i="13"/>
  <c r="AF105" i="13"/>
  <c r="O105" i="13"/>
  <c r="N105" i="13"/>
  <c r="K105" i="13"/>
  <c r="J105" i="13"/>
  <c r="H105" i="13"/>
  <c r="G105" i="13"/>
  <c r="F105" i="13"/>
  <c r="E105" i="13"/>
  <c r="D105" i="13"/>
  <c r="C105" i="13"/>
  <c r="B105" i="13"/>
  <c r="A105" i="13"/>
  <c r="AL104" i="13"/>
  <c r="AK104" i="13"/>
  <c r="AJ104" i="13"/>
  <c r="AI104" i="13"/>
  <c r="AH104" i="13"/>
  <c r="AG104" i="13"/>
  <c r="AF104" i="13"/>
  <c r="K104" i="13"/>
  <c r="J104" i="13"/>
  <c r="H104" i="13"/>
  <c r="G104" i="13"/>
  <c r="F104" i="13"/>
  <c r="E104" i="13"/>
  <c r="D104" i="13"/>
  <c r="C104" i="13"/>
  <c r="B104" i="13"/>
  <c r="A104" i="13"/>
  <c r="AL103" i="13"/>
  <c r="AK103" i="13"/>
  <c r="AJ103" i="13"/>
  <c r="AI103" i="13"/>
  <c r="AH103" i="13"/>
  <c r="AG103" i="13"/>
  <c r="AF103" i="13"/>
  <c r="O103" i="13"/>
  <c r="N103" i="13"/>
  <c r="K103" i="13"/>
  <c r="J103" i="13"/>
  <c r="H103" i="13"/>
  <c r="G103" i="13"/>
  <c r="F103" i="13"/>
  <c r="E103" i="13"/>
  <c r="D103" i="13"/>
  <c r="C103" i="13"/>
  <c r="B103" i="13"/>
  <c r="A103" i="13"/>
  <c r="AL102" i="13"/>
  <c r="AK102" i="13"/>
  <c r="AJ102" i="13"/>
  <c r="AI102" i="13"/>
  <c r="AH102" i="13"/>
  <c r="AG102" i="13"/>
  <c r="AF102" i="13"/>
  <c r="K102" i="13"/>
  <c r="J102" i="13"/>
  <c r="H102" i="13"/>
  <c r="G102" i="13"/>
  <c r="F102" i="13"/>
  <c r="D102" i="13"/>
  <c r="E102" i="13" s="1"/>
  <c r="C102" i="13"/>
  <c r="B102" i="13"/>
  <c r="O102" i="13" s="1"/>
  <c r="A102" i="13"/>
  <c r="AL101" i="13"/>
  <c r="AK101" i="13"/>
  <c r="AJ101" i="13"/>
  <c r="AI101" i="13"/>
  <c r="AH101" i="13"/>
  <c r="AG101" i="13"/>
  <c r="AF101" i="13"/>
  <c r="K101" i="13"/>
  <c r="J101" i="13"/>
  <c r="H101" i="13"/>
  <c r="G101" i="13"/>
  <c r="F101" i="13"/>
  <c r="D101" i="13"/>
  <c r="E101" i="13" s="1"/>
  <c r="C101" i="13"/>
  <c r="B101" i="13"/>
  <c r="O101" i="13" s="1"/>
  <c r="A101" i="13"/>
  <c r="AL100" i="13"/>
  <c r="AK100" i="13"/>
  <c r="AJ100" i="13"/>
  <c r="AI100" i="13"/>
  <c r="AH100" i="13"/>
  <c r="AG100" i="13"/>
  <c r="AF100" i="13"/>
  <c r="K100" i="13"/>
  <c r="J100" i="13"/>
  <c r="H100" i="13"/>
  <c r="G100" i="13"/>
  <c r="F100" i="13"/>
  <c r="D100" i="13"/>
  <c r="E100" i="13" s="1"/>
  <c r="C100" i="13"/>
  <c r="B100" i="13"/>
  <c r="O100" i="13" s="1"/>
  <c r="A100" i="13"/>
  <c r="AL99" i="13"/>
  <c r="AK99" i="13"/>
  <c r="AJ99" i="13"/>
  <c r="AI99" i="13"/>
  <c r="AH99" i="13"/>
  <c r="AG99" i="13"/>
  <c r="AF99" i="13"/>
  <c r="O99" i="13"/>
  <c r="K99" i="13"/>
  <c r="J99" i="13"/>
  <c r="H99" i="13"/>
  <c r="G99" i="13"/>
  <c r="F99" i="13"/>
  <c r="E99" i="13"/>
  <c r="D99" i="13"/>
  <c r="C99" i="13"/>
  <c r="B99" i="13"/>
  <c r="A99" i="13"/>
  <c r="AL98" i="13"/>
  <c r="AK98" i="13"/>
  <c r="AJ98" i="13"/>
  <c r="AI98" i="13"/>
  <c r="AH98" i="13"/>
  <c r="AG98" i="13"/>
  <c r="AF98" i="13"/>
  <c r="O98" i="13"/>
  <c r="N98" i="13"/>
  <c r="K98" i="13"/>
  <c r="J98" i="13"/>
  <c r="H98" i="13"/>
  <c r="G98" i="13"/>
  <c r="F98" i="13"/>
  <c r="E98" i="13"/>
  <c r="D98" i="13"/>
  <c r="C98" i="13"/>
  <c r="B98" i="13"/>
  <c r="A98" i="13"/>
  <c r="AL97" i="13"/>
  <c r="AK97" i="13"/>
  <c r="AJ97" i="13"/>
  <c r="AI97" i="13"/>
  <c r="AH97" i="13"/>
  <c r="AG97" i="13"/>
  <c r="AF97" i="13"/>
  <c r="K97" i="13"/>
  <c r="J97" i="13"/>
  <c r="H97" i="13"/>
  <c r="G97" i="13"/>
  <c r="F97" i="13"/>
  <c r="E97" i="13"/>
  <c r="D97" i="13"/>
  <c r="C97" i="13"/>
  <c r="B97" i="13"/>
  <c r="A97" i="13"/>
  <c r="AL96" i="13"/>
  <c r="AK96" i="13"/>
  <c r="AJ96" i="13"/>
  <c r="AI96" i="13"/>
  <c r="AH96" i="13"/>
  <c r="AG96" i="13"/>
  <c r="AF96" i="13"/>
  <c r="O96" i="13"/>
  <c r="N96" i="13"/>
  <c r="K96" i="13"/>
  <c r="J96" i="13"/>
  <c r="H96" i="13"/>
  <c r="G96" i="13"/>
  <c r="F96" i="13"/>
  <c r="D96" i="13"/>
  <c r="E96" i="13" s="1"/>
  <c r="C96" i="13"/>
  <c r="B96" i="13"/>
  <c r="A96" i="13"/>
  <c r="AL95" i="13"/>
  <c r="AK95" i="13"/>
  <c r="AJ95" i="13"/>
  <c r="AI95" i="13"/>
  <c r="AH95" i="13"/>
  <c r="AG95" i="13"/>
  <c r="AF95" i="13"/>
  <c r="K95" i="13"/>
  <c r="J95" i="13"/>
  <c r="H95" i="13"/>
  <c r="G95" i="13"/>
  <c r="F95" i="13"/>
  <c r="E95" i="13"/>
  <c r="D95" i="13"/>
  <c r="C95" i="13"/>
  <c r="B95" i="13"/>
  <c r="O95" i="13" s="1"/>
  <c r="A95" i="13"/>
  <c r="AL94" i="13"/>
  <c r="AK94" i="13"/>
  <c r="AJ94" i="13"/>
  <c r="AI94" i="13"/>
  <c r="AH94" i="13"/>
  <c r="AG94" i="13"/>
  <c r="AF94" i="13"/>
  <c r="O94" i="13"/>
  <c r="K94" i="13"/>
  <c r="J94" i="13"/>
  <c r="H94" i="13"/>
  <c r="G94" i="13"/>
  <c r="F94" i="13"/>
  <c r="D94" i="13"/>
  <c r="E94" i="13" s="1"/>
  <c r="C94" i="13"/>
  <c r="B94" i="13"/>
  <c r="N94" i="13" s="1"/>
  <c r="A94" i="13"/>
  <c r="AL93" i="13"/>
  <c r="AK93" i="13"/>
  <c r="AJ93" i="13"/>
  <c r="AI93" i="13"/>
  <c r="AH93" i="13"/>
  <c r="AG93" i="13"/>
  <c r="AF93" i="13"/>
  <c r="O93" i="13"/>
  <c r="K93" i="13"/>
  <c r="J93" i="13"/>
  <c r="H93" i="13"/>
  <c r="G93" i="13"/>
  <c r="F93" i="13"/>
  <c r="E93" i="13"/>
  <c r="D93" i="13"/>
  <c r="C93" i="13"/>
  <c r="B93" i="13"/>
  <c r="N93" i="13" s="1"/>
  <c r="A93" i="13"/>
  <c r="AL92" i="13"/>
  <c r="AK92" i="13"/>
  <c r="AJ92" i="13"/>
  <c r="AI92" i="13"/>
  <c r="AH92" i="13"/>
  <c r="AG92" i="13"/>
  <c r="AF92" i="13"/>
  <c r="O92" i="13"/>
  <c r="N92" i="13"/>
  <c r="K92" i="13"/>
  <c r="J92" i="13"/>
  <c r="H92" i="13"/>
  <c r="G92" i="13"/>
  <c r="F92" i="13"/>
  <c r="E92" i="13"/>
  <c r="D92" i="13"/>
  <c r="C92" i="13"/>
  <c r="B92" i="13"/>
  <c r="A92" i="13"/>
  <c r="AL91" i="13"/>
  <c r="AK91" i="13"/>
  <c r="AJ91" i="13"/>
  <c r="AI91" i="13"/>
  <c r="AH91" i="13"/>
  <c r="AG91" i="13"/>
  <c r="AF91" i="13"/>
  <c r="N91" i="13"/>
  <c r="K91" i="13"/>
  <c r="J91" i="13"/>
  <c r="H91" i="13"/>
  <c r="G91" i="13"/>
  <c r="F91" i="13"/>
  <c r="E91" i="13"/>
  <c r="D91" i="13"/>
  <c r="C91" i="13"/>
  <c r="B91" i="13"/>
  <c r="O91" i="13" s="1"/>
  <c r="A91" i="13"/>
  <c r="AL90" i="13"/>
  <c r="AK90" i="13"/>
  <c r="AJ90" i="13"/>
  <c r="AI90" i="13"/>
  <c r="AH90" i="13"/>
  <c r="AG90" i="13"/>
  <c r="AF90" i="13"/>
  <c r="K90" i="13"/>
  <c r="J90" i="13"/>
  <c r="H90" i="13"/>
  <c r="G90" i="13"/>
  <c r="F90" i="13"/>
  <c r="D90" i="13"/>
  <c r="E90" i="13" s="1"/>
  <c r="C90" i="13"/>
  <c r="B90" i="13"/>
  <c r="AQ5" i="13" s="1"/>
  <c r="A90" i="13"/>
  <c r="AL89" i="13"/>
  <c r="AK89" i="13"/>
  <c r="AJ89" i="13"/>
  <c r="AI89" i="13"/>
  <c r="AH89" i="13"/>
  <c r="AG89" i="13"/>
  <c r="AF89" i="13"/>
  <c r="O89" i="13"/>
  <c r="N89" i="13"/>
  <c r="K89" i="13"/>
  <c r="J89" i="13"/>
  <c r="H89" i="13"/>
  <c r="G89" i="13"/>
  <c r="F89" i="13"/>
  <c r="E89" i="13"/>
  <c r="D89" i="13"/>
  <c r="C89" i="13"/>
  <c r="B89" i="13"/>
  <c r="A89" i="13"/>
  <c r="AL88" i="13"/>
  <c r="AK88" i="13"/>
  <c r="AJ88" i="13"/>
  <c r="AI88" i="13"/>
  <c r="AH88" i="13"/>
  <c r="AG88" i="13"/>
  <c r="AF88" i="13"/>
  <c r="K88" i="13"/>
  <c r="J88" i="13"/>
  <c r="H88" i="13"/>
  <c r="G88" i="13"/>
  <c r="F88" i="13"/>
  <c r="E88" i="13"/>
  <c r="D88" i="13"/>
  <c r="C88" i="13"/>
  <c r="B88" i="13"/>
  <c r="A88" i="13"/>
  <c r="AL87" i="13"/>
  <c r="AK87" i="13"/>
  <c r="AJ87" i="13"/>
  <c r="AI87" i="13"/>
  <c r="AH87" i="13"/>
  <c r="AG87" i="13"/>
  <c r="AF87" i="13"/>
  <c r="K87" i="13"/>
  <c r="J87" i="13"/>
  <c r="H87" i="13"/>
  <c r="G87" i="13"/>
  <c r="F87" i="13"/>
  <c r="E87" i="13"/>
  <c r="D87" i="13"/>
  <c r="C87" i="13"/>
  <c r="B87" i="13"/>
  <c r="O87" i="13" s="1"/>
  <c r="A87" i="13"/>
  <c r="AL86" i="13"/>
  <c r="AK86" i="13"/>
  <c r="AJ86" i="13"/>
  <c r="AI86" i="13"/>
  <c r="AH86" i="13"/>
  <c r="AG86" i="13"/>
  <c r="AF86" i="13"/>
  <c r="K86" i="13"/>
  <c r="J86" i="13"/>
  <c r="H86" i="13"/>
  <c r="G86" i="13"/>
  <c r="F86" i="13"/>
  <c r="E86" i="13"/>
  <c r="D86" i="13"/>
  <c r="C86" i="13"/>
  <c r="B86" i="13"/>
  <c r="A86" i="13"/>
  <c r="AL85" i="13"/>
  <c r="AK85" i="13"/>
  <c r="AJ85" i="13"/>
  <c r="AI85" i="13"/>
  <c r="AH85" i="13"/>
  <c r="AG85" i="13"/>
  <c r="AF85" i="13"/>
  <c r="O85" i="13"/>
  <c r="N85" i="13"/>
  <c r="K85" i="13"/>
  <c r="J85" i="13"/>
  <c r="H85" i="13"/>
  <c r="G85" i="13"/>
  <c r="F85" i="13"/>
  <c r="D85" i="13"/>
  <c r="E85" i="13" s="1"/>
  <c r="C85" i="13"/>
  <c r="B85" i="13"/>
  <c r="A85" i="13"/>
  <c r="AL84" i="13"/>
  <c r="AK84" i="13"/>
  <c r="AJ84" i="13"/>
  <c r="AI84" i="13"/>
  <c r="AH84" i="13"/>
  <c r="AG84" i="13"/>
  <c r="AF84" i="13"/>
  <c r="K84" i="13"/>
  <c r="J84" i="13"/>
  <c r="H84" i="13"/>
  <c r="G84" i="13"/>
  <c r="F84" i="13"/>
  <c r="D84" i="13"/>
  <c r="E84" i="13" s="1"/>
  <c r="C84" i="13"/>
  <c r="B84" i="13"/>
  <c r="O84" i="13" s="1"/>
  <c r="A84" i="13"/>
  <c r="AL83" i="13"/>
  <c r="AK83" i="13"/>
  <c r="AJ83" i="13"/>
  <c r="AI83" i="13"/>
  <c r="AH83" i="13"/>
  <c r="AG83" i="13"/>
  <c r="AF83" i="13"/>
  <c r="O83" i="13"/>
  <c r="K83" i="13"/>
  <c r="J83" i="13"/>
  <c r="H83" i="13"/>
  <c r="G83" i="13"/>
  <c r="F83" i="13"/>
  <c r="D83" i="13"/>
  <c r="E83" i="13" s="1"/>
  <c r="C83" i="13"/>
  <c r="B83" i="13"/>
  <c r="N83" i="13" s="1"/>
  <c r="A83" i="13"/>
  <c r="AL82" i="13"/>
  <c r="AK82" i="13"/>
  <c r="AJ82" i="13"/>
  <c r="AI82" i="13"/>
  <c r="AH82" i="13"/>
  <c r="AG82" i="13"/>
  <c r="AF82" i="13"/>
  <c r="O82" i="13"/>
  <c r="N82" i="13"/>
  <c r="K82" i="13"/>
  <c r="J82" i="13"/>
  <c r="H82" i="13"/>
  <c r="G82" i="13"/>
  <c r="F82" i="13"/>
  <c r="E82" i="13"/>
  <c r="D82" i="13"/>
  <c r="C82" i="13"/>
  <c r="B82" i="13"/>
  <c r="A82" i="13"/>
  <c r="AL81" i="13"/>
  <c r="AK81" i="13"/>
  <c r="AJ81" i="13"/>
  <c r="AI81" i="13"/>
  <c r="AH81" i="13"/>
  <c r="AG81" i="13"/>
  <c r="AF81" i="13"/>
  <c r="K81" i="13"/>
  <c r="J81" i="13"/>
  <c r="H81" i="13"/>
  <c r="G81" i="13"/>
  <c r="F81" i="13"/>
  <c r="E81" i="13"/>
  <c r="D81" i="13"/>
  <c r="C81" i="13"/>
  <c r="B81" i="13"/>
  <c r="A81" i="13"/>
  <c r="AL80" i="13"/>
  <c r="AK80" i="13"/>
  <c r="AJ80" i="13"/>
  <c r="AI80" i="13"/>
  <c r="AH80" i="13"/>
  <c r="AG80" i="13"/>
  <c r="AF80" i="13"/>
  <c r="O80" i="13"/>
  <c r="N80" i="13"/>
  <c r="K80" i="13"/>
  <c r="J80" i="13"/>
  <c r="H80" i="13"/>
  <c r="G80" i="13"/>
  <c r="F80" i="13"/>
  <c r="D80" i="13"/>
  <c r="E80" i="13" s="1"/>
  <c r="C80" i="13"/>
  <c r="B80" i="13"/>
  <c r="A80" i="13"/>
  <c r="AL79" i="13"/>
  <c r="AK79" i="13"/>
  <c r="AJ79" i="13"/>
  <c r="AI79" i="13"/>
  <c r="AH79" i="13"/>
  <c r="AG79" i="13"/>
  <c r="AF79" i="13"/>
  <c r="K79" i="13"/>
  <c r="J79" i="13"/>
  <c r="H79" i="13"/>
  <c r="G79" i="13"/>
  <c r="F79" i="13"/>
  <c r="E79" i="13"/>
  <c r="D79" i="13"/>
  <c r="C79" i="13"/>
  <c r="B79" i="13"/>
  <c r="A79" i="13"/>
  <c r="AL78" i="13"/>
  <c r="AK78" i="13"/>
  <c r="AJ78" i="13"/>
  <c r="AI78" i="13"/>
  <c r="AH78" i="13"/>
  <c r="AG78" i="13"/>
  <c r="AF78" i="13"/>
  <c r="O78" i="13"/>
  <c r="K78" i="13"/>
  <c r="J78" i="13"/>
  <c r="H78" i="13"/>
  <c r="G78" i="13"/>
  <c r="F78" i="13"/>
  <c r="D78" i="13"/>
  <c r="E78" i="13" s="1"/>
  <c r="C78" i="13"/>
  <c r="B78" i="13"/>
  <c r="N78" i="13" s="1"/>
  <c r="A78" i="13"/>
  <c r="AL77" i="13"/>
  <c r="AK77" i="13"/>
  <c r="AJ77" i="13"/>
  <c r="AI77" i="13"/>
  <c r="AH77" i="13"/>
  <c r="AG77" i="13"/>
  <c r="AF77" i="13"/>
  <c r="O77" i="13"/>
  <c r="K77" i="13"/>
  <c r="J77" i="13"/>
  <c r="H77" i="13"/>
  <c r="G77" i="13"/>
  <c r="F77" i="13"/>
  <c r="E77" i="13"/>
  <c r="D77" i="13"/>
  <c r="C77" i="13"/>
  <c r="B77" i="13"/>
  <c r="N77" i="13" s="1"/>
  <c r="A77" i="13"/>
  <c r="AL76" i="13"/>
  <c r="AK76" i="13"/>
  <c r="AJ76" i="13"/>
  <c r="AI76" i="13"/>
  <c r="AH76" i="13"/>
  <c r="AG76" i="13"/>
  <c r="AF76" i="13"/>
  <c r="K76" i="13"/>
  <c r="J76" i="13"/>
  <c r="H76" i="13"/>
  <c r="G76" i="13"/>
  <c r="F76" i="13"/>
  <c r="E76" i="13"/>
  <c r="D76" i="13"/>
  <c r="C76" i="13"/>
  <c r="B76" i="13"/>
  <c r="O76" i="13" s="1"/>
  <c r="A76" i="13"/>
  <c r="AL75" i="13"/>
  <c r="AK75" i="13"/>
  <c r="AJ75" i="13"/>
  <c r="AI75" i="13"/>
  <c r="AH75" i="13"/>
  <c r="AG75" i="13"/>
  <c r="AF75" i="13"/>
  <c r="O75" i="13"/>
  <c r="N75" i="13"/>
  <c r="K75" i="13"/>
  <c r="J75" i="13"/>
  <c r="H75" i="13"/>
  <c r="G75" i="13"/>
  <c r="F75" i="13"/>
  <c r="E75" i="13"/>
  <c r="D75" i="13"/>
  <c r="C75" i="13"/>
  <c r="B75" i="13"/>
  <c r="A75" i="13"/>
  <c r="AL74" i="13"/>
  <c r="AK74" i="13"/>
  <c r="AJ74" i="13"/>
  <c r="AI74" i="13"/>
  <c r="AH74" i="13"/>
  <c r="AG74" i="13"/>
  <c r="AF74" i="13"/>
  <c r="O74" i="13"/>
  <c r="N74" i="13"/>
  <c r="K74" i="13"/>
  <c r="J74" i="13"/>
  <c r="H74" i="13"/>
  <c r="G74" i="13"/>
  <c r="F74" i="13"/>
  <c r="D74" i="13"/>
  <c r="E74" i="13" s="1"/>
  <c r="C74" i="13"/>
  <c r="B74" i="13"/>
  <c r="A74" i="13"/>
  <c r="AL73" i="13"/>
  <c r="AK73" i="13"/>
  <c r="AJ73" i="13"/>
  <c r="AI73" i="13"/>
  <c r="AH73" i="13"/>
  <c r="AG73" i="13"/>
  <c r="AF73" i="13"/>
  <c r="O73" i="13"/>
  <c r="N73" i="13"/>
  <c r="K73" i="13"/>
  <c r="J73" i="13"/>
  <c r="H73" i="13"/>
  <c r="G73" i="13"/>
  <c r="F73" i="13"/>
  <c r="E73" i="13"/>
  <c r="D73" i="13"/>
  <c r="C73" i="13"/>
  <c r="B73" i="13"/>
  <c r="A73" i="13"/>
  <c r="AL72" i="13"/>
  <c r="AK72" i="13"/>
  <c r="AJ72" i="13"/>
  <c r="AI72" i="13"/>
  <c r="AH72" i="13"/>
  <c r="AG72" i="13"/>
  <c r="AF72" i="13"/>
  <c r="K72" i="13"/>
  <c r="J72" i="13"/>
  <c r="H72" i="13"/>
  <c r="G72" i="13"/>
  <c r="F72" i="13"/>
  <c r="E72" i="13"/>
  <c r="D72" i="13"/>
  <c r="C72" i="13"/>
  <c r="B72" i="13"/>
  <c r="A72" i="13"/>
  <c r="AL71" i="13"/>
  <c r="AK71" i="13"/>
  <c r="AJ71" i="13"/>
  <c r="AI71" i="13"/>
  <c r="AH71" i="13"/>
  <c r="AG71" i="13"/>
  <c r="AF71" i="13"/>
  <c r="N71" i="13"/>
  <c r="K71" i="13"/>
  <c r="J71" i="13"/>
  <c r="H71" i="13"/>
  <c r="G71" i="13"/>
  <c r="F71" i="13"/>
  <c r="E71" i="13"/>
  <c r="D71" i="13"/>
  <c r="C71" i="13"/>
  <c r="B71" i="13"/>
  <c r="O71" i="13" s="1"/>
  <c r="A71" i="13"/>
  <c r="AL70" i="13"/>
  <c r="AK70" i="13"/>
  <c r="AJ70" i="13"/>
  <c r="AI70" i="13"/>
  <c r="AH70" i="13"/>
  <c r="AG70" i="13"/>
  <c r="AF70" i="13"/>
  <c r="K70" i="13"/>
  <c r="J70" i="13"/>
  <c r="H70" i="13"/>
  <c r="G70" i="13"/>
  <c r="F70" i="13"/>
  <c r="E70" i="13"/>
  <c r="D70" i="13"/>
  <c r="C70" i="13"/>
  <c r="B70" i="13"/>
  <c r="A70" i="13"/>
  <c r="AL69" i="13"/>
  <c r="AK69" i="13"/>
  <c r="AJ69" i="13"/>
  <c r="AI69" i="13"/>
  <c r="AH69" i="13"/>
  <c r="AG69" i="13"/>
  <c r="AF69" i="13"/>
  <c r="O69" i="13"/>
  <c r="N69" i="13"/>
  <c r="K69" i="13"/>
  <c r="J69" i="13"/>
  <c r="H69" i="13"/>
  <c r="G69" i="13"/>
  <c r="F69" i="13"/>
  <c r="D69" i="13"/>
  <c r="E69" i="13" s="1"/>
  <c r="C69" i="13"/>
  <c r="B69" i="13"/>
  <c r="M69" i="13" s="1"/>
  <c r="A69" i="13"/>
  <c r="AL68" i="13"/>
  <c r="AK68" i="13"/>
  <c r="AJ68" i="13"/>
  <c r="AI68" i="13"/>
  <c r="AH68" i="13"/>
  <c r="AG68" i="13"/>
  <c r="AF68" i="13"/>
  <c r="K68" i="13"/>
  <c r="J68" i="13"/>
  <c r="H68" i="13"/>
  <c r="G68" i="13"/>
  <c r="F68" i="13"/>
  <c r="D68" i="13"/>
  <c r="E68" i="13" s="1"/>
  <c r="C68" i="13"/>
  <c r="B68" i="13"/>
  <c r="O68" i="13" s="1"/>
  <c r="A68" i="13"/>
  <c r="AL67" i="13"/>
  <c r="AK67" i="13"/>
  <c r="AJ67" i="13"/>
  <c r="AI67" i="13"/>
  <c r="AH67" i="13"/>
  <c r="AG67" i="13"/>
  <c r="AF67" i="13"/>
  <c r="K67" i="13"/>
  <c r="J67" i="13"/>
  <c r="H67" i="13"/>
  <c r="G67" i="13"/>
  <c r="F67" i="13"/>
  <c r="E67" i="13"/>
  <c r="D67" i="13"/>
  <c r="C67" i="13"/>
  <c r="B67" i="13"/>
  <c r="O67" i="13" s="1"/>
  <c r="A67" i="13"/>
  <c r="AL66" i="13"/>
  <c r="AK66" i="13"/>
  <c r="AJ66" i="13"/>
  <c r="AI66" i="13"/>
  <c r="AH66" i="13"/>
  <c r="AG66" i="13"/>
  <c r="AF66" i="13"/>
  <c r="O66" i="13"/>
  <c r="N66" i="13"/>
  <c r="K66" i="13"/>
  <c r="J66" i="13"/>
  <c r="H66" i="13"/>
  <c r="G66" i="13"/>
  <c r="F66" i="13"/>
  <c r="D66" i="13"/>
  <c r="E66" i="13" s="1"/>
  <c r="C66" i="13"/>
  <c r="B66" i="13"/>
  <c r="A66" i="13"/>
  <c r="AL65" i="13"/>
  <c r="AK65" i="13"/>
  <c r="AJ65" i="13"/>
  <c r="AI65" i="13"/>
  <c r="AH65" i="13"/>
  <c r="AG65" i="13"/>
  <c r="AF65" i="13"/>
  <c r="O65" i="13"/>
  <c r="K65" i="13"/>
  <c r="J65" i="13"/>
  <c r="H65" i="13"/>
  <c r="G65" i="13"/>
  <c r="F65" i="13"/>
  <c r="D65" i="13"/>
  <c r="E65" i="13" s="1"/>
  <c r="C65" i="13"/>
  <c r="B65" i="13"/>
  <c r="A65" i="13"/>
  <c r="AL64" i="13"/>
  <c r="AK64" i="13"/>
  <c r="AJ64" i="13"/>
  <c r="AI64" i="13"/>
  <c r="AH64" i="13"/>
  <c r="AG64" i="13"/>
  <c r="AF64" i="13"/>
  <c r="O64" i="13"/>
  <c r="N64" i="13"/>
  <c r="K64" i="13"/>
  <c r="J64" i="13"/>
  <c r="H64" i="13"/>
  <c r="G64" i="13"/>
  <c r="F64" i="13"/>
  <c r="D64" i="13"/>
  <c r="E64" i="13" s="1"/>
  <c r="C64" i="13"/>
  <c r="B64" i="13"/>
  <c r="A64" i="13"/>
  <c r="AL63" i="13"/>
  <c r="AK63" i="13"/>
  <c r="AJ63" i="13"/>
  <c r="AI63" i="13"/>
  <c r="AH63" i="13"/>
  <c r="AG63" i="13"/>
  <c r="AF63" i="13"/>
  <c r="K63" i="13"/>
  <c r="J63" i="13"/>
  <c r="H63" i="13"/>
  <c r="G63" i="13"/>
  <c r="F63" i="13"/>
  <c r="E63" i="13"/>
  <c r="D63" i="13"/>
  <c r="C63" i="13"/>
  <c r="B63" i="13"/>
  <c r="A63" i="13"/>
  <c r="AL62" i="13"/>
  <c r="AK62" i="13"/>
  <c r="AJ62" i="13"/>
  <c r="AI62" i="13"/>
  <c r="AH62" i="13"/>
  <c r="AG62" i="13"/>
  <c r="AF62" i="13"/>
  <c r="O62" i="13"/>
  <c r="N62" i="13"/>
  <c r="K62" i="13"/>
  <c r="J62" i="13"/>
  <c r="H62" i="13"/>
  <c r="G62" i="13"/>
  <c r="F62" i="13"/>
  <c r="D62" i="13"/>
  <c r="E62" i="13" s="1"/>
  <c r="C62" i="13"/>
  <c r="B62" i="13"/>
  <c r="A62" i="13"/>
  <c r="AL61" i="13"/>
  <c r="AK61" i="13"/>
  <c r="AJ61" i="13"/>
  <c r="AI61" i="13"/>
  <c r="AH61" i="13"/>
  <c r="AG61" i="13"/>
  <c r="AF61" i="13"/>
  <c r="O61" i="13"/>
  <c r="K61" i="13"/>
  <c r="J61" i="13"/>
  <c r="H61" i="13"/>
  <c r="G61" i="13"/>
  <c r="F61" i="13"/>
  <c r="D61" i="13"/>
  <c r="E61" i="13" s="1"/>
  <c r="C61" i="13"/>
  <c r="B61" i="13"/>
  <c r="N61" i="13" s="1"/>
  <c r="A61" i="13"/>
  <c r="AL60" i="13"/>
  <c r="AK60" i="13"/>
  <c r="AJ60" i="13"/>
  <c r="AI60" i="13"/>
  <c r="AH60" i="13"/>
  <c r="AG60" i="13"/>
  <c r="AF60" i="13"/>
  <c r="O60" i="13"/>
  <c r="N60" i="13"/>
  <c r="K60" i="13"/>
  <c r="J60" i="13"/>
  <c r="H60" i="13"/>
  <c r="G60" i="13"/>
  <c r="F60" i="13"/>
  <c r="E60" i="13"/>
  <c r="D60" i="13"/>
  <c r="C60" i="13"/>
  <c r="B60" i="13"/>
  <c r="A60" i="13"/>
  <c r="AL59" i="13"/>
  <c r="AK59" i="13"/>
  <c r="AJ59" i="13"/>
  <c r="AI59" i="13"/>
  <c r="AH59" i="13"/>
  <c r="AG59" i="13"/>
  <c r="AF59" i="13"/>
  <c r="O59" i="13"/>
  <c r="N59" i="13"/>
  <c r="K59" i="13"/>
  <c r="J59" i="13"/>
  <c r="H59" i="13"/>
  <c r="G59" i="13"/>
  <c r="F59" i="13"/>
  <c r="E59" i="13"/>
  <c r="D59" i="13"/>
  <c r="C59" i="13"/>
  <c r="B59" i="13"/>
  <c r="A59" i="13"/>
  <c r="AL58" i="13"/>
  <c r="AK58" i="13"/>
  <c r="AJ58" i="13"/>
  <c r="AI58" i="13"/>
  <c r="AH58" i="13"/>
  <c r="AG58" i="13"/>
  <c r="AF58" i="13"/>
  <c r="O58" i="13"/>
  <c r="K58" i="13"/>
  <c r="J58" i="13"/>
  <c r="H58" i="13"/>
  <c r="G58" i="13"/>
  <c r="F58" i="13"/>
  <c r="E58" i="13"/>
  <c r="D58" i="13"/>
  <c r="C58" i="13"/>
  <c r="B58" i="13"/>
  <c r="N58" i="13" s="1"/>
  <c r="A58" i="13"/>
  <c r="AL57" i="13"/>
  <c r="AK57" i="13"/>
  <c r="AJ57" i="13"/>
  <c r="AI57" i="13"/>
  <c r="AH57" i="13"/>
  <c r="AG57" i="13"/>
  <c r="AF57" i="13"/>
  <c r="O57" i="13"/>
  <c r="N57" i="13"/>
  <c r="K57" i="13"/>
  <c r="J57" i="13"/>
  <c r="H57" i="13"/>
  <c r="G57" i="13"/>
  <c r="F57" i="13"/>
  <c r="E57" i="13"/>
  <c r="D57" i="13"/>
  <c r="C57" i="13"/>
  <c r="B57" i="13"/>
  <c r="A57" i="13"/>
  <c r="AL56" i="13"/>
  <c r="AK56" i="13"/>
  <c r="AJ56" i="13"/>
  <c r="AI56" i="13"/>
  <c r="AH56" i="13"/>
  <c r="AG56" i="13"/>
  <c r="AF56" i="13"/>
  <c r="K56" i="13"/>
  <c r="J56" i="13"/>
  <c r="H56" i="13"/>
  <c r="G56" i="13"/>
  <c r="F56" i="13"/>
  <c r="D56" i="13"/>
  <c r="E56" i="13" s="1"/>
  <c r="C56" i="13"/>
  <c r="B56" i="13"/>
  <c r="A56" i="13"/>
  <c r="AL55" i="13"/>
  <c r="AK55" i="13"/>
  <c r="AJ55" i="13"/>
  <c r="AI55" i="13"/>
  <c r="AH55" i="13"/>
  <c r="AG55" i="13"/>
  <c r="AF55" i="13"/>
  <c r="O55" i="13"/>
  <c r="K55" i="13"/>
  <c r="J55" i="13"/>
  <c r="H55" i="13"/>
  <c r="G55" i="13"/>
  <c r="F55" i="13"/>
  <c r="E55" i="13"/>
  <c r="D55" i="13"/>
  <c r="C55" i="13"/>
  <c r="B55" i="13"/>
  <c r="N55" i="13" s="1"/>
  <c r="A55" i="13"/>
  <c r="AL54" i="13"/>
  <c r="AK54" i="13"/>
  <c r="AJ54" i="13"/>
  <c r="AI54" i="13"/>
  <c r="AH54" i="13"/>
  <c r="AG54" i="13"/>
  <c r="AF54" i="13"/>
  <c r="K54" i="13"/>
  <c r="J54" i="13"/>
  <c r="H54" i="13"/>
  <c r="G54" i="13"/>
  <c r="F54" i="13"/>
  <c r="D54" i="13"/>
  <c r="E54" i="13" s="1"/>
  <c r="C54" i="13"/>
  <c r="B54" i="13"/>
  <c r="A54" i="13"/>
  <c r="AL53" i="13"/>
  <c r="AK53" i="13"/>
  <c r="AJ53" i="13"/>
  <c r="AI53" i="13"/>
  <c r="AH53" i="13"/>
  <c r="AG53" i="13"/>
  <c r="AF53" i="13"/>
  <c r="K53" i="13"/>
  <c r="J53" i="13"/>
  <c r="H53" i="13"/>
  <c r="G53" i="13"/>
  <c r="F53" i="13"/>
  <c r="D53" i="13"/>
  <c r="E53" i="13" s="1"/>
  <c r="C53" i="13"/>
  <c r="L53" i="13" s="1"/>
  <c r="B53" i="13"/>
  <c r="O53" i="13" s="1"/>
  <c r="A53" i="13"/>
  <c r="AL52" i="13"/>
  <c r="AK52" i="13"/>
  <c r="AJ52" i="13"/>
  <c r="AI52" i="13"/>
  <c r="AH52" i="13"/>
  <c r="AG52" i="13"/>
  <c r="AF52" i="13"/>
  <c r="K52" i="13"/>
  <c r="J52" i="13"/>
  <c r="H52" i="13"/>
  <c r="G52" i="13"/>
  <c r="F52" i="13"/>
  <c r="E52" i="13"/>
  <c r="D52" i="13"/>
  <c r="C52" i="13"/>
  <c r="B52" i="13"/>
  <c r="O52" i="13" s="1"/>
  <c r="A52" i="13"/>
  <c r="AL51" i="13"/>
  <c r="AK51" i="13"/>
  <c r="AJ51" i="13"/>
  <c r="AI51" i="13"/>
  <c r="AH51" i="13"/>
  <c r="AG51" i="13"/>
  <c r="AF51" i="13"/>
  <c r="O51" i="13"/>
  <c r="K51" i="13"/>
  <c r="J51" i="13"/>
  <c r="H51" i="13"/>
  <c r="G51" i="13"/>
  <c r="F51" i="13"/>
  <c r="E51" i="13"/>
  <c r="D51" i="13"/>
  <c r="C51" i="13"/>
  <c r="B51" i="13"/>
  <c r="N51" i="13" s="1"/>
  <c r="A51" i="13"/>
  <c r="AL50" i="13"/>
  <c r="AK50" i="13"/>
  <c r="AJ50" i="13"/>
  <c r="AI50" i="13"/>
  <c r="AH50" i="13"/>
  <c r="AG50" i="13"/>
  <c r="AF50" i="13"/>
  <c r="O50" i="13"/>
  <c r="N50" i="13"/>
  <c r="K50" i="13"/>
  <c r="J50" i="13"/>
  <c r="H50" i="13"/>
  <c r="G50" i="13"/>
  <c r="F50" i="13"/>
  <c r="D50" i="13"/>
  <c r="E50" i="13" s="1"/>
  <c r="C50" i="13"/>
  <c r="B50" i="13"/>
  <c r="A50" i="13"/>
  <c r="AL49" i="13"/>
  <c r="AK49" i="13"/>
  <c r="AJ49" i="13"/>
  <c r="AI49" i="13"/>
  <c r="AH49" i="13"/>
  <c r="AG49" i="13"/>
  <c r="AF49" i="13"/>
  <c r="O49" i="13"/>
  <c r="K49" i="13"/>
  <c r="J49" i="13"/>
  <c r="H49" i="13"/>
  <c r="G49" i="13"/>
  <c r="F49" i="13"/>
  <c r="E49" i="13"/>
  <c r="D49" i="13"/>
  <c r="C49" i="13"/>
  <c r="B49" i="13"/>
  <c r="A49" i="13"/>
  <c r="AL48" i="13"/>
  <c r="AK48" i="13"/>
  <c r="AJ48" i="13"/>
  <c r="AI48" i="13"/>
  <c r="AH48" i="13"/>
  <c r="AG48" i="13"/>
  <c r="AF48" i="13"/>
  <c r="O48" i="13"/>
  <c r="N48" i="13"/>
  <c r="K48" i="13"/>
  <c r="J48" i="13"/>
  <c r="H48" i="13"/>
  <c r="G48" i="13"/>
  <c r="F48" i="13"/>
  <c r="D48" i="13"/>
  <c r="E48" i="13" s="1"/>
  <c r="C48" i="13"/>
  <c r="B48" i="13"/>
  <c r="A48" i="13"/>
  <c r="AL47" i="13"/>
  <c r="AK47" i="13"/>
  <c r="AJ47" i="13"/>
  <c r="AI47" i="13"/>
  <c r="AH47" i="13"/>
  <c r="AG47" i="13"/>
  <c r="AF47" i="13"/>
  <c r="K47" i="13"/>
  <c r="J47" i="13"/>
  <c r="H47" i="13"/>
  <c r="G47" i="13"/>
  <c r="F47" i="13"/>
  <c r="E47" i="13"/>
  <c r="D47" i="13"/>
  <c r="C47" i="13"/>
  <c r="B47" i="13"/>
  <c r="A47" i="13"/>
  <c r="AL46" i="13"/>
  <c r="AK46" i="13"/>
  <c r="AJ46" i="13"/>
  <c r="AI46" i="13"/>
  <c r="AH46" i="13"/>
  <c r="AG46" i="13"/>
  <c r="AF46" i="13"/>
  <c r="K46" i="13"/>
  <c r="J46" i="13"/>
  <c r="H46" i="13"/>
  <c r="G46" i="13"/>
  <c r="F46" i="13"/>
  <c r="D46" i="13"/>
  <c r="E46" i="13" s="1"/>
  <c r="C46" i="13"/>
  <c r="B46" i="13"/>
  <c r="O46" i="13" s="1"/>
  <c r="A46" i="13"/>
  <c r="AL45" i="13"/>
  <c r="AK45" i="13"/>
  <c r="AJ45" i="13"/>
  <c r="AI45" i="13"/>
  <c r="AH45" i="13"/>
  <c r="AG45" i="13"/>
  <c r="AF45" i="13"/>
  <c r="O45" i="13"/>
  <c r="K45" i="13"/>
  <c r="J45" i="13"/>
  <c r="H45" i="13"/>
  <c r="G45" i="13"/>
  <c r="F45" i="13"/>
  <c r="E45" i="13"/>
  <c r="D45" i="13"/>
  <c r="C45" i="13"/>
  <c r="B45" i="13"/>
  <c r="N45" i="13" s="1"/>
  <c r="A45" i="13"/>
  <c r="AL44" i="13"/>
  <c r="AK44" i="13"/>
  <c r="AJ44" i="13"/>
  <c r="AI44" i="13"/>
  <c r="AH44" i="13"/>
  <c r="AG44" i="13"/>
  <c r="AF44" i="13"/>
  <c r="O44" i="13"/>
  <c r="N44" i="13"/>
  <c r="K44" i="13"/>
  <c r="J44" i="13"/>
  <c r="H44" i="13"/>
  <c r="G44" i="13"/>
  <c r="F44" i="13"/>
  <c r="E44" i="13"/>
  <c r="D44" i="13"/>
  <c r="C44" i="13"/>
  <c r="B44" i="13"/>
  <c r="A44" i="13"/>
  <c r="AL43" i="13"/>
  <c r="AK43" i="13"/>
  <c r="AJ43" i="13"/>
  <c r="AI43" i="13"/>
  <c r="AH43" i="13"/>
  <c r="AG43" i="13"/>
  <c r="AF43" i="13"/>
  <c r="O43" i="13"/>
  <c r="N43" i="13"/>
  <c r="K43" i="13"/>
  <c r="J43" i="13"/>
  <c r="H43" i="13"/>
  <c r="G43" i="13"/>
  <c r="F43" i="13"/>
  <c r="E43" i="13"/>
  <c r="D43" i="13"/>
  <c r="C43" i="13"/>
  <c r="B43" i="13"/>
  <c r="A43" i="13"/>
  <c r="AL42" i="13"/>
  <c r="AK42" i="13"/>
  <c r="AJ42" i="13"/>
  <c r="AI42" i="13"/>
  <c r="AH42" i="13"/>
  <c r="AG42" i="13"/>
  <c r="AF42" i="13"/>
  <c r="K42" i="13"/>
  <c r="J42" i="13"/>
  <c r="H42" i="13"/>
  <c r="G42" i="13"/>
  <c r="F42" i="13"/>
  <c r="D42" i="13"/>
  <c r="E42" i="13" s="1"/>
  <c r="C42" i="13"/>
  <c r="B42" i="13"/>
  <c r="A42" i="13"/>
  <c r="AL41" i="13"/>
  <c r="AK41" i="13"/>
  <c r="AJ41" i="13"/>
  <c r="AI41" i="13"/>
  <c r="AH41" i="13"/>
  <c r="AG41" i="13"/>
  <c r="AF41" i="13"/>
  <c r="O41" i="13"/>
  <c r="N41" i="13"/>
  <c r="K41" i="13"/>
  <c r="J41" i="13"/>
  <c r="H41" i="13"/>
  <c r="G41" i="13"/>
  <c r="F41" i="13"/>
  <c r="E41" i="13"/>
  <c r="D41" i="13"/>
  <c r="C41" i="13"/>
  <c r="B41" i="13"/>
  <c r="A41" i="13"/>
  <c r="AL40" i="13"/>
  <c r="AK40" i="13"/>
  <c r="AJ40" i="13"/>
  <c r="AI40" i="13"/>
  <c r="AH40" i="13"/>
  <c r="AG40" i="13"/>
  <c r="AF40" i="13"/>
  <c r="K40" i="13"/>
  <c r="J40" i="13"/>
  <c r="H40" i="13"/>
  <c r="G40" i="13"/>
  <c r="F40" i="13"/>
  <c r="E40" i="13"/>
  <c r="D40" i="13"/>
  <c r="C40" i="13"/>
  <c r="B40" i="13"/>
  <c r="A40" i="13"/>
  <c r="AL39" i="13"/>
  <c r="AK39" i="13"/>
  <c r="AJ39" i="13"/>
  <c r="AI39" i="13"/>
  <c r="AH39" i="13"/>
  <c r="AG39" i="13"/>
  <c r="AF39" i="13"/>
  <c r="O39" i="13"/>
  <c r="N39" i="13"/>
  <c r="K39" i="13"/>
  <c r="J39" i="13"/>
  <c r="H39" i="13"/>
  <c r="G39" i="13"/>
  <c r="F39" i="13"/>
  <c r="E39" i="13"/>
  <c r="D39" i="13"/>
  <c r="C39" i="13"/>
  <c r="B39" i="13"/>
  <c r="A39" i="13"/>
  <c r="AL38" i="13"/>
  <c r="AK38" i="13"/>
  <c r="AJ38" i="13"/>
  <c r="AI38" i="13"/>
  <c r="AH38" i="13"/>
  <c r="AG38" i="13"/>
  <c r="AF38" i="13"/>
  <c r="K38" i="13"/>
  <c r="J38" i="13"/>
  <c r="H38" i="13"/>
  <c r="G38" i="13"/>
  <c r="F38" i="13"/>
  <c r="E38" i="13"/>
  <c r="D38" i="13"/>
  <c r="C38" i="13"/>
  <c r="B38" i="13"/>
  <c r="A38" i="13"/>
  <c r="AL37" i="13"/>
  <c r="AK37" i="13"/>
  <c r="AJ37" i="13"/>
  <c r="AI37" i="13"/>
  <c r="AH37" i="13"/>
  <c r="AG37" i="13"/>
  <c r="AF37" i="13"/>
  <c r="K37" i="13"/>
  <c r="J37" i="13"/>
  <c r="H37" i="13"/>
  <c r="G37" i="13"/>
  <c r="F37" i="13"/>
  <c r="D37" i="13"/>
  <c r="E37" i="13" s="1"/>
  <c r="C37" i="13"/>
  <c r="B37" i="13"/>
  <c r="O37" i="13" s="1"/>
  <c r="A37" i="13"/>
  <c r="AL36" i="13"/>
  <c r="AK36" i="13"/>
  <c r="AJ36" i="13"/>
  <c r="AI36" i="13"/>
  <c r="AH36" i="13"/>
  <c r="AG36" i="13"/>
  <c r="AF36" i="13"/>
  <c r="K36" i="13"/>
  <c r="J36" i="13"/>
  <c r="H36" i="13"/>
  <c r="G36" i="13"/>
  <c r="F36" i="13"/>
  <c r="E36" i="13"/>
  <c r="D36" i="13"/>
  <c r="C36" i="13"/>
  <c r="B36" i="13"/>
  <c r="O36" i="13" s="1"/>
  <c r="A36" i="13"/>
  <c r="AL35" i="13"/>
  <c r="AK35" i="13"/>
  <c r="AJ35" i="13"/>
  <c r="AI35" i="13"/>
  <c r="AH35" i="13"/>
  <c r="AG35" i="13"/>
  <c r="AF35" i="13"/>
  <c r="O35" i="13"/>
  <c r="N35" i="13"/>
  <c r="K35" i="13"/>
  <c r="J35" i="13"/>
  <c r="H35" i="13"/>
  <c r="G35" i="13"/>
  <c r="F35" i="13"/>
  <c r="E35" i="13"/>
  <c r="D35" i="13"/>
  <c r="C35" i="13"/>
  <c r="B35" i="13"/>
  <c r="M35" i="13" s="1"/>
  <c r="A35" i="13"/>
  <c r="AL34" i="13"/>
  <c r="AK34" i="13"/>
  <c r="AJ34" i="13"/>
  <c r="AI34" i="13"/>
  <c r="AH34" i="13"/>
  <c r="AG34" i="13"/>
  <c r="AF34" i="13"/>
  <c r="O34" i="13"/>
  <c r="N34" i="13"/>
  <c r="K34" i="13"/>
  <c r="J34" i="13"/>
  <c r="H34" i="13"/>
  <c r="G34" i="13"/>
  <c r="F34" i="13"/>
  <c r="D34" i="13"/>
  <c r="E34" i="13" s="1"/>
  <c r="C34" i="13"/>
  <c r="B34" i="13"/>
  <c r="A34" i="13"/>
  <c r="AL33" i="13"/>
  <c r="AK33" i="13"/>
  <c r="AJ33" i="13"/>
  <c r="AI33" i="13"/>
  <c r="AH33" i="13"/>
  <c r="AG33" i="13"/>
  <c r="AF33" i="13"/>
  <c r="O33" i="13"/>
  <c r="K33" i="13"/>
  <c r="J33" i="13"/>
  <c r="H33" i="13"/>
  <c r="G33" i="13"/>
  <c r="F33" i="13"/>
  <c r="E33" i="13"/>
  <c r="D33" i="13"/>
  <c r="C33" i="13"/>
  <c r="B33" i="13"/>
  <c r="A33" i="13"/>
  <c r="AL32" i="13"/>
  <c r="AK32" i="13"/>
  <c r="AJ32" i="13"/>
  <c r="AI32" i="13"/>
  <c r="AH32" i="13"/>
  <c r="AG32" i="13"/>
  <c r="AF32" i="13"/>
  <c r="O32" i="13"/>
  <c r="N32" i="13"/>
  <c r="K32" i="13"/>
  <c r="J32" i="13"/>
  <c r="H32" i="13"/>
  <c r="G32" i="13"/>
  <c r="F32" i="13"/>
  <c r="D32" i="13"/>
  <c r="E32" i="13" s="1"/>
  <c r="C32" i="13"/>
  <c r="B32" i="13"/>
  <c r="A32" i="13"/>
  <c r="AL31" i="13"/>
  <c r="AK31" i="13"/>
  <c r="AJ31" i="13"/>
  <c r="AI31" i="13"/>
  <c r="AH31" i="13"/>
  <c r="AG31" i="13"/>
  <c r="AF31" i="13"/>
  <c r="K31" i="13"/>
  <c r="J31" i="13"/>
  <c r="H31" i="13"/>
  <c r="G31" i="13"/>
  <c r="F31" i="13"/>
  <c r="D31" i="13"/>
  <c r="E31" i="13" s="1"/>
  <c r="C31" i="13"/>
  <c r="B31" i="13"/>
  <c r="A31" i="13"/>
  <c r="AL30" i="13"/>
  <c r="AK30" i="13"/>
  <c r="AJ30" i="13"/>
  <c r="AI30" i="13"/>
  <c r="AH30" i="13"/>
  <c r="AG30" i="13"/>
  <c r="AF30" i="13"/>
  <c r="N30" i="13"/>
  <c r="M30" i="13"/>
  <c r="K30" i="13"/>
  <c r="J30" i="13"/>
  <c r="H30" i="13"/>
  <c r="G30" i="13"/>
  <c r="F30" i="13"/>
  <c r="D30" i="13"/>
  <c r="E30" i="13" s="1"/>
  <c r="C30" i="13"/>
  <c r="B30" i="13"/>
  <c r="O30" i="13" s="1"/>
  <c r="A30" i="13"/>
  <c r="AL29" i="13"/>
  <c r="AK29" i="13"/>
  <c r="AJ29" i="13"/>
  <c r="AI29" i="13"/>
  <c r="AH29" i="13"/>
  <c r="AG29" i="13"/>
  <c r="AF29" i="13"/>
  <c r="O29" i="13"/>
  <c r="K29" i="13"/>
  <c r="J29" i="13"/>
  <c r="H29" i="13"/>
  <c r="G29" i="13"/>
  <c r="F29" i="13"/>
  <c r="D29" i="13"/>
  <c r="E29" i="13" s="1"/>
  <c r="C29" i="13"/>
  <c r="L29" i="13" s="1"/>
  <c r="B29" i="13"/>
  <c r="N29" i="13" s="1"/>
  <c r="A29" i="13"/>
  <c r="AL28" i="13"/>
  <c r="AK28" i="13"/>
  <c r="AJ28" i="13"/>
  <c r="AI28" i="13"/>
  <c r="AH28" i="13"/>
  <c r="AG28" i="13"/>
  <c r="AF28" i="13"/>
  <c r="O28" i="13"/>
  <c r="N28" i="13"/>
  <c r="K28" i="13"/>
  <c r="J28" i="13"/>
  <c r="H28" i="13"/>
  <c r="G28" i="13"/>
  <c r="F28" i="13"/>
  <c r="E28" i="13"/>
  <c r="D28" i="13"/>
  <c r="C28" i="13"/>
  <c r="L28" i="13" s="1"/>
  <c r="B28" i="13"/>
  <c r="A28" i="13"/>
  <c r="AL27" i="13"/>
  <c r="AK27" i="13"/>
  <c r="AJ27" i="13"/>
  <c r="AI27" i="13"/>
  <c r="AH27" i="13"/>
  <c r="AG27" i="13"/>
  <c r="AF27" i="13"/>
  <c r="O27" i="13"/>
  <c r="N27" i="13"/>
  <c r="K27" i="13"/>
  <c r="J27" i="13"/>
  <c r="H27" i="13"/>
  <c r="G27" i="13"/>
  <c r="F27" i="13"/>
  <c r="E27" i="13"/>
  <c r="D27" i="13"/>
  <c r="C27" i="13"/>
  <c r="B27" i="13"/>
  <c r="A27" i="13"/>
  <c r="AL26" i="13"/>
  <c r="AK26" i="13"/>
  <c r="AJ26" i="13"/>
  <c r="AI26" i="13"/>
  <c r="AH26" i="13"/>
  <c r="AG26" i="13"/>
  <c r="AF26" i="13"/>
  <c r="K26" i="13"/>
  <c r="J26" i="13"/>
  <c r="H26" i="13"/>
  <c r="G26" i="13"/>
  <c r="F26" i="13"/>
  <c r="E26" i="13"/>
  <c r="D26" i="13"/>
  <c r="C26" i="13"/>
  <c r="B26" i="13"/>
  <c r="O26" i="13" s="1"/>
  <c r="A26" i="13"/>
  <c r="AL25" i="13"/>
  <c r="AK25" i="13"/>
  <c r="AJ25" i="13"/>
  <c r="AI25" i="13"/>
  <c r="AH25" i="13"/>
  <c r="AG25" i="13"/>
  <c r="AF25" i="13"/>
  <c r="O25" i="13"/>
  <c r="N25" i="13"/>
  <c r="K25" i="13"/>
  <c r="J25" i="13"/>
  <c r="H25" i="13"/>
  <c r="G25" i="13"/>
  <c r="F25" i="13"/>
  <c r="E25" i="13"/>
  <c r="D25" i="13"/>
  <c r="C25" i="13"/>
  <c r="B25" i="13"/>
  <c r="A25" i="13"/>
  <c r="AL24" i="13"/>
  <c r="AK24" i="13"/>
  <c r="AJ24" i="13"/>
  <c r="AI24" i="13"/>
  <c r="AH24" i="13"/>
  <c r="AG24" i="13"/>
  <c r="AF24" i="13"/>
  <c r="K24" i="13"/>
  <c r="J24" i="13"/>
  <c r="H24" i="13"/>
  <c r="G24" i="13"/>
  <c r="F24" i="13"/>
  <c r="D24" i="13"/>
  <c r="E24" i="13" s="1"/>
  <c r="C24" i="13"/>
  <c r="I24" i="13" s="1"/>
  <c r="B24" i="13"/>
  <c r="A24" i="13"/>
  <c r="AL23" i="13"/>
  <c r="AK23" i="13"/>
  <c r="AJ23" i="13"/>
  <c r="AI23" i="13"/>
  <c r="AH23" i="13"/>
  <c r="AG23" i="13"/>
  <c r="AF23" i="13"/>
  <c r="O23" i="13"/>
  <c r="K23" i="13"/>
  <c r="J23" i="13"/>
  <c r="H23" i="13"/>
  <c r="G23" i="13"/>
  <c r="F23" i="13"/>
  <c r="E23" i="13"/>
  <c r="D23" i="13"/>
  <c r="C23" i="13"/>
  <c r="B23" i="13"/>
  <c r="N23" i="13" s="1"/>
  <c r="A23" i="13"/>
  <c r="AL22" i="13"/>
  <c r="AK22" i="13"/>
  <c r="AJ22" i="13"/>
  <c r="AI22" i="13"/>
  <c r="AH22" i="13"/>
  <c r="AG22" i="13"/>
  <c r="AF22" i="13"/>
  <c r="K22" i="13"/>
  <c r="J22" i="13"/>
  <c r="H22" i="13"/>
  <c r="G22" i="13"/>
  <c r="F22" i="13"/>
  <c r="E22" i="13"/>
  <c r="D22" i="13"/>
  <c r="C22" i="13"/>
  <c r="B22" i="13"/>
  <c r="N22" i="13" s="1"/>
  <c r="A22" i="13"/>
  <c r="AL21" i="13"/>
  <c r="AK21" i="13"/>
  <c r="AJ21" i="13"/>
  <c r="AI21" i="13"/>
  <c r="AH21" i="13"/>
  <c r="AG21" i="13"/>
  <c r="AF21" i="13"/>
  <c r="O21" i="13"/>
  <c r="N21" i="13"/>
  <c r="K21" i="13"/>
  <c r="J21" i="13"/>
  <c r="H21" i="13"/>
  <c r="G21" i="13"/>
  <c r="F21" i="13"/>
  <c r="D21" i="13"/>
  <c r="E21" i="13" s="1"/>
  <c r="C21" i="13"/>
  <c r="B21" i="13"/>
  <c r="A21" i="13"/>
  <c r="AL20" i="13"/>
  <c r="AK20" i="13"/>
  <c r="AJ20" i="13"/>
  <c r="AI20" i="13"/>
  <c r="AH20" i="13"/>
  <c r="AG20" i="13"/>
  <c r="AF20" i="13"/>
  <c r="M20" i="13"/>
  <c r="K20" i="13"/>
  <c r="J20" i="13"/>
  <c r="H20" i="13"/>
  <c r="G20" i="13"/>
  <c r="F20" i="13"/>
  <c r="E20" i="13"/>
  <c r="D20" i="13"/>
  <c r="C20" i="13"/>
  <c r="B20" i="13"/>
  <c r="O20" i="13" s="1"/>
  <c r="A20" i="13"/>
  <c r="AL19" i="13"/>
  <c r="AK19" i="13"/>
  <c r="AJ19" i="13"/>
  <c r="AI19" i="13"/>
  <c r="AH19" i="13"/>
  <c r="AG19" i="13"/>
  <c r="AF19" i="13"/>
  <c r="K19" i="13"/>
  <c r="J19" i="13"/>
  <c r="H19" i="13"/>
  <c r="G19" i="13"/>
  <c r="F19" i="13"/>
  <c r="D19" i="13"/>
  <c r="E19" i="13" s="1"/>
  <c r="C19" i="13"/>
  <c r="I19" i="13" s="1"/>
  <c r="B19" i="13"/>
  <c r="O19" i="13" s="1"/>
  <c r="A19" i="13"/>
  <c r="AL18" i="13"/>
  <c r="AK18" i="13"/>
  <c r="AJ18" i="13"/>
  <c r="AI18" i="13"/>
  <c r="AH18" i="13"/>
  <c r="AG18" i="13"/>
  <c r="AF18" i="13"/>
  <c r="K18" i="13"/>
  <c r="J18" i="13"/>
  <c r="H18" i="13"/>
  <c r="G18" i="13"/>
  <c r="F18" i="13"/>
  <c r="D18" i="13"/>
  <c r="E18" i="13" s="1"/>
  <c r="C18" i="13"/>
  <c r="B18" i="13"/>
  <c r="O18" i="13" s="1"/>
  <c r="A18" i="13"/>
  <c r="AL17" i="13"/>
  <c r="AK17" i="13"/>
  <c r="AJ17" i="13"/>
  <c r="AI17" i="13"/>
  <c r="AH17" i="13"/>
  <c r="AG17" i="13"/>
  <c r="AF17" i="13"/>
  <c r="K17" i="13"/>
  <c r="J17" i="13"/>
  <c r="H17" i="13"/>
  <c r="G17" i="13"/>
  <c r="F17" i="13"/>
  <c r="E17" i="13"/>
  <c r="D17" i="13"/>
  <c r="C17" i="13"/>
  <c r="B17" i="13"/>
  <c r="N17" i="13" s="1"/>
  <c r="A17" i="13"/>
  <c r="AL16" i="13"/>
  <c r="AK16" i="13"/>
  <c r="AJ16" i="13"/>
  <c r="AI16" i="13"/>
  <c r="AH16" i="13"/>
  <c r="AG16" i="13"/>
  <c r="AF16" i="13"/>
  <c r="O16" i="13"/>
  <c r="N16" i="13"/>
  <c r="K16" i="13"/>
  <c r="J16" i="13"/>
  <c r="I16" i="13"/>
  <c r="H16" i="13"/>
  <c r="G16" i="13"/>
  <c r="F16" i="13"/>
  <c r="D16" i="13"/>
  <c r="E16" i="13" s="1"/>
  <c r="C16" i="13"/>
  <c r="B16" i="13"/>
  <c r="A16" i="13"/>
  <c r="AL15" i="13"/>
  <c r="AK15" i="13"/>
  <c r="AJ15" i="13"/>
  <c r="AI15" i="13"/>
  <c r="AH15" i="13"/>
  <c r="AG15" i="13"/>
  <c r="AF15" i="13"/>
  <c r="O15" i="13"/>
  <c r="K15" i="13"/>
  <c r="J15" i="13"/>
  <c r="H15" i="13"/>
  <c r="G15" i="13"/>
  <c r="F15" i="13"/>
  <c r="E15" i="13"/>
  <c r="D15" i="13"/>
  <c r="C15" i="13"/>
  <c r="B15" i="13"/>
  <c r="N15" i="13" s="1"/>
  <c r="A15" i="13"/>
  <c r="AL14" i="13"/>
  <c r="AK14" i="13"/>
  <c r="AJ14" i="13"/>
  <c r="AI14" i="13"/>
  <c r="AH14" i="13"/>
  <c r="AG14" i="13"/>
  <c r="AF14" i="13"/>
  <c r="O14" i="13"/>
  <c r="N14" i="13"/>
  <c r="K14" i="13"/>
  <c r="J14" i="13"/>
  <c r="H14" i="13"/>
  <c r="G14" i="13"/>
  <c r="F14" i="13"/>
  <c r="D14" i="13"/>
  <c r="E14" i="13" s="1"/>
  <c r="C14" i="13"/>
  <c r="L14" i="13" s="1"/>
  <c r="B14" i="13"/>
  <c r="A14" i="13"/>
  <c r="AL13" i="13"/>
  <c r="AK13" i="13"/>
  <c r="AJ13" i="13"/>
  <c r="AI13" i="13"/>
  <c r="AH13" i="13"/>
  <c r="AG13" i="13"/>
  <c r="AF13" i="13"/>
  <c r="K13" i="13"/>
  <c r="J13" i="13"/>
  <c r="H13" i="13"/>
  <c r="G13" i="13"/>
  <c r="F13" i="13"/>
  <c r="D13" i="13"/>
  <c r="E13" i="13" s="1"/>
  <c r="C13" i="13"/>
  <c r="I13" i="13" s="1"/>
  <c r="B13" i="13"/>
  <c r="O13" i="13" s="1"/>
  <c r="A13" i="13"/>
  <c r="AL12" i="13"/>
  <c r="AK12" i="13"/>
  <c r="AJ12" i="13"/>
  <c r="AI12" i="13"/>
  <c r="AH12" i="13"/>
  <c r="AG12" i="13"/>
  <c r="AF12" i="13"/>
  <c r="K12" i="13"/>
  <c r="J12" i="13"/>
  <c r="H12" i="13"/>
  <c r="G12" i="13"/>
  <c r="F12" i="13"/>
  <c r="E12" i="13"/>
  <c r="D12" i="13"/>
  <c r="C12" i="13"/>
  <c r="B12" i="13"/>
  <c r="O12" i="13" s="1"/>
  <c r="A12" i="13"/>
  <c r="AL11" i="13"/>
  <c r="AK11" i="13"/>
  <c r="AJ11" i="13"/>
  <c r="AI11" i="13"/>
  <c r="AH11" i="13"/>
  <c r="AG11" i="13"/>
  <c r="AF11" i="13"/>
  <c r="O11" i="13"/>
  <c r="N11" i="13"/>
  <c r="K11" i="13"/>
  <c r="J11" i="13"/>
  <c r="H11" i="13"/>
  <c r="G11" i="13"/>
  <c r="F11" i="13"/>
  <c r="D11" i="13"/>
  <c r="E11" i="13" s="1"/>
  <c r="C11" i="13"/>
  <c r="L11" i="13" s="1"/>
  <c r="B11" i="13"/>
  <c r="A11" i="13"/>
  <c r="AL10" i="13"/>
  <c r="AK10" i="13"/>
  <c r="AJ10" i="13"/>
  <c r="AI10" i="13"/>
  <c r="AH10" i="13"/>
  <c r="AG10" i="13"/>
  <c r="AF10" i="13"/>
  <c r="N10" i="13"/>
  <c r="K10" i="13"/>
  <c r="J10" i="13"/>
  <c r="H10" i="13"/>
  <c r="G10" i="13"/>
  <c r="F10" i="13"/>
  <c r="E10" i="13"/>
  <c r="D10" i="13"/>
  <c r="C10" i="13"/>
  <c r="B10" i="13"/>
  <c r="O10" i="13" s="1"/>
  <c r="A10" i="13"/>
  <c r="AL9" i="13"/>
  <c r="AK9" i="13"/>
  <c r="AJ9" i="13"/>
  <c r="AI9" i="13"/>
  <c r="AH9" i="13"/>
  <c r="AG9" i="13"/>
  <c r="AF9" i="13"/>
  <c r="O9" i="13"/>
  <c r="N9" i="13"/>
  <c r="K9" i="13"/>
  <c r="J9" i="13"/>
  <c r="H9" i="13"/>
  <c r="G9" i="13"/>
  <c r="F9" i="13"/>
  <c r="E9" i="13"/>
  <c r="D9" i="13"/>
  <c r="C9" i="13"/>
  <c r="L9" i="13" s="1"/>
  <c r="B9" i="13"/>
  <c r="A9" i="13"/>
  <c r="AL8" i="13"/>
  <c r="AK8" i="13"/>
  <c r="AJ8" i="13"/>
  <c r="AI8" i="13"/>
  <c r="AH8" i="13"/>
  <c r="AG8" i="13"/>
  <c r="AF8" i="13"/>
  <c r="K8" i="13"/>
  <c r="J8" i="13"/>
  <c r="H8" i="13"/>
  <c r="G8" i="13"/>
  <c r="F8" i="13"/>
  <c r="E8" i="13"/>
  <c r="D8" i="13"/>
  <c r="C8" i="13"/>
  <c r="B8" i="13"/>
  <c r="M8" i="13" s="1"/>
  <c r="A8" i="13"/>
  <c r="AL7" i="13"/>
  <c r="AK7" i="13"/>
  <c r="AJ7" i="13"/>
  <c r="AI7" i="13"/>
  <c r="AH7" i="13"/>
  <c r="AG7" i="13"/>
  <c r="AF7" i="13"/>
  <c r="O7" i="13"/>
  <c r="K7" i="13"/>
  <c r="J7" i="13"/>
  <c r="H7" i="13"/>
  <c r="G7" i="13"/>
  <c r="F7" i="13"/>
  <c r="E7" i="13"/>
  <c r="D7" i="13"/>
  <c r="C7" i="13"/>
  <c r="B7" i="13"/>
  <c r="N7" i="13" s="1"/>
  <c r="A7" i="13"/>
  <c r="AL6" i="13"/>
  <c r="AK6" i="13"/>
  <c r="AJ6" i="13"/>
  <c r="AI6" i="13"/>
  <c r="AH6" i="13"/>
  <c r="AG6" i="13"/>
  <c r="AF6" i="13"/>
  <c r="K6" i="13"/>
  <c r="J6" i="13"/>
  <c r="H6" i="13"/>
  <c r="G6" i="13"/>
  <c r="F6" i="13"/>
  <c r="E6" i="13"/>
  <c r="D6" i="13"/>
  <c r="C6" i="13"/>
  <c r="B6" i="13"/>
  <c r="A6" i="13"/>
  <c r="AL5" i="13"/>
  <c r="AK5" i="13"/>
  <c r="AJ5" i="13"/>
  <c r="AI5" i="13"/>
  <c r="AH5" i="13"/>
  <c r="AG5" i="13"/>
  <c r="AF5" i="13"/>
  <c r="O5" i="13"/>
  <c r="N5" i="13"/>
  <c r="M5" i="13"/>
  <c r="K5" i="13"/>
  <c r="J5" i="13"/>
  <c r="I5" i="13"/>
  <c r="H5" i="13"/>
  <c r="G5" i="13"/>
  <c r="B17" i="8" s="1"/>
  <c r="F5" i="13"/>
  <c r="D5" i="13"/>
  <c r="E5" i="13" s="1"/>
  <c r="C5" i="13"/>
  <c r="B5" i="13"/>
  <c r="A5" i="13"/>
  <c r="AL4" i="13"/>
  <c r="AK4" i="13"/>
  <c r="AJ4" i="13"/>
  <c r="AI4" i="13"/>
  <c r="AH4" i="13"/>
  <c r="AG4" i="13"/>
  <c r="AF4" i="13"/>
  <c r="L2" i="13" s="1"/>
  <c r="M4" i="13"/>
  <c r="K4" i="13"/>
  <c r="J4" i="13"/>
  <c r="H4" i="13"/>
  <c r="G4" i="13"/>
  <c r="F4" i="13"/>
  <c r="E4" i="13"/>
  <c r="D4" i="13"/>
  <c r="C4" i="13"/>
  <c r="L4" i="13" s="1"/>
  <c r="B4" i="13"/>
  <c r="A4" i="13"/>
  <c r="AL3" i="13"/>
  <c r="AK3" i="13"/>
  <c r="AJ3" i="13"/>
  <c r="AI3" i="13"/>
  <c r="AH3" i="13"/>
  <c r="L16" i="13" s="1"/>
  <c r="AG3" i="13"/>
  <c r="AF3" i="13"/>
  <c r="I136" i="13" s="1"/>
  <c r="M3" i="13"/>
  <c r="K3" i="13"/>
  <c r="J3" i="13"/>
  <c r="H3" i="13"/>
  <c r="G3" i="13"/>
  <c r="F3" i="13"/>
  <c r="B9" i="8" s="1"/>
  <c r="E3" i="13"/>
  <c r="D3" i="13"/>
  <c r="C3" i="13"/>
  <c r="B3" i="13"/>
  <c r="O3" i="13" s="1"/>
  <c r="A3" i="13"/>
  <c r="AL2" i="13"/>
  <c r="AK2" i="13"/>
  <c r="AJ2" i="13"/>
  <c r="AI2" i="13"/>
  <c r="AH2" i="13"/>
  <c r="L5" i="13" s="1"/>
  <c r="AG2" i="13"/>
  <c r="AF2" i="13"/>
  <c r="O2" i="13"/>
  <c r="N2" i="13"/>
  <c r="M2" i="13"/>
  <c r="K2" i="13"/>
  <c r="J2" i="13"/>
  <c r="H2" i="13"/>
  <c r="G2" i="13"/>
  <c r="B16" i="8" s="1"/>
  <c r="F2" i="13"/>
  <c r="B10" i="8" s="1"/>
  <c r="E2" i="13"/>
  <c r="D2" i="13"/>
  <c r="C2" i="13"/>
  <c r="B2" i="13"/>
  <c r="M119" i="13" s="1"/>
  <c r="A2" i="13"/>
  <c r="B18" i="8"/>
  <c r="O14" i="9" l="1"/>
  <c r="Q14" i="9"/>
  <c r="B26" i="8"/>
  <c r="B25" i="8"/>
  <c r="L45" i="13"/>
  <c r="I47" i="13"/>
  <c r="L8" i="13"/>
  <c r="L60" i="13"/>
  <c r="I3" i="13"/>
  <c r="L61" i="13"/>
  <c r="L25" i="13"/>
  <c r="AQ69" i="13"/>
  <c r="AQ119" i="13"/>
  <c r="AQ35" i="13"/>
  <c r="I7" i="13"/>
  <c r="I11" i="13"/>
  <c r="L20" i="13"/>
  <c r="M25" i="13"/>
  <c r="L30" i="13"/>
  <c r="M42" i="13"/>
  <c r="I52" i="13"/>
  <c r="I55" i="13"/>
  <c r="O56" i="13"/>
  <c r="N56" i="13"/>
  <c r="M56" i="13"/>
  <c r="M57" i="13"/>
  <c r="M62" i="13"/>
  <c r="I79" i="13"/>
  <c r="L83" i="13"/>
  <c r="I83" i="13"/>
  <c r="M85" i="13"/>
  <c r="I95" i="13"/>
  <c r="M98" i="13"/>
  <c r="L123" i="13"/>
  <c r="L134" i="13"/>
  <c r="I141" i="13"/>
  <c r="L143" i="13"/>
  <c r="L42" i="13"/>
  <c r="I42" i="13"/>
  <c r="I89" i="13"/>
  <c r="L23" i="13"/>
  <c r="O40" i="13"/>
  <c r="N40" i="13"/>
  <c r="M40" i="13"/>
  <c r="M68" i="13"/>
  <c r="M105" i="13"/>
  <c r="B19" i="8"/>
  <c r="L144" i="13"/>
  <c r="O6" i="13"/>
  <c r="M6" i="13"/>
  <c r="L7" i="13"/>
  <c r="I12" i="13"/>
  <c r="N18" i="13"/>
  <c r="L22" i="13"/>
  <c r="M23" i="13"/>
  <c r="I31" i="13"/>
  <c r="I34" i="13"/>
  <c r="I37" i="13"/>
  <c r="L40" i="13"/>
  <c r="N46" i="13"/>
  <c r="I50" i="13"/>
  <c r="L52" i="13"/>
  <c r="L55" i="13"/>
  <c r="L70" i="13"/>
  <c r="M76" i="13"/>
  <c r="N81" i="13"/>
  <c r="M81" i="13"/>
  <c r="L97" i="13"/>
  <c r="I97" i="13"/>
  <c r="L104" i="13"/>
  <c r="M132" i="13"/>
  <c r="L138" i="13"/>
  <c r="I138" i="13"/>
  <c r="L141" i="13"/>
  <c r="I36" i="13"/>
  <c r="M71" i="13"/>
  <c r="L76" i="13"/>
  <c r="M82" i="13"/>
  <c r="I86" i="13"/>
  <c r="L90" i="13"/>
  <c r="I90" i="13"/>
  <c r="N97" i="13"/>
  <c r="M97" i="13"/>
  <c r="O97" i="13"/>
  <c r="L132" i="13"/>
  <c r="M138" i="13"/>
  <c r="L6" i="13"/>
  <c r="M7" i="13"/>
  <c r="I10" i="13"/>
  <c r="M11" i="13"/>
  <c r="C29" i="9" s="1"/>
  <c r="L17" i="13"/>
  <c r="I17" i="13"/>
  <c r="M52" i="13"/>
  <c r="O54" i="13"/>
  <c r="N54" i="13"/>
  <c r="M54" i="13"/>
  <c r="M55" i="13"/>
  <c r="L66" i="13"/>
  <c r="L67" i="13"/>
  <c r="I67" i="13"/>
  <c r="N76" i="13"/>
  <c r="L81" i="13"/>
  <c r="I81" i="13"/>
  <c r="L89" i="13"/>
  <c r="M122" i="13"/>
  <c r="O122" i="13"/>
  <c r="N122" i="13"/>
  <c r="L128" i="13"/>
  <c r="M41" i="13"/>
  <c r="I63" i="13"/>
  <c r="O70" i="13"/>
  <c r="N70" i="13"/>
  <c r="M70" i="13"/>
  <c r="O104" i="13"/>
  <c r="N104" i="13"/>
  <c r="M104" i="13"/>
  <c r="I109" i="13"/>
  <c r="I110" i="13"/>
  <c r="L110" i="13"/>
  <c r="M112" i="13"/>
  <c r="M116" i="13"/>
  <c r="O4" i="13"/>
  <c r="N4" i="13"/>
  <c r="M9" i="13"/>
  <c r="I14" i="13"/>
  <c r="L21" i="13"/>
  <c r="M28" i="13"/>
  <c r="L36" i="13"/>
  <c r="L39" i="13"/>
  <c r="L54" i="13"/>
  <c r="M60" i="13"/>
  <c r="M66" i="13"/>
  <c r="I72" i="13"/>
  <c r="I77" i="13"/>
  <c r="O88" i="13"/>
  <c r="N88" i="13"/>
  <c r="M88" i="13"/>
  <c r="M89" i="13"/>
  <c r="I93" i="13"/>
  <c r="I100" i="13"/>
  <c r="L109" i="13"/>
  <c r="L111" i="13"/>
  <c r="L122" i="13"/>
  <c r="I122" i="13"/>
  <c r="M126" i="13"/>
  <c r="M128" i="13"/>
  <c r="L50" i="13"/>
  <c r="L51" i="13"/>
  <c r="I51" i="13"/>
  <c r="I64" i="13"/>
  <c r="L69" i="13"/>
  <c r="AR69" i="13" s="1"/>
  <c r="I78" i="13"/>
  <c r="L80" i="13"/>
  <c r="L88" i="13"/>
  <c r="I94" i="13"/>
  <c r="L96" i="13"/>
  <c r="I101" i="13"/>
  <c r="L101" i="13"/>
  <c r="L103" i="13"/>
  <c r="I125" i="13"/>
  <c r="I126" i="13"/>
  <c r="L126" i="13"/>
  <c r="I134" i="13"/>
  <c r="L137" i="13"/>
  <c r="I143" i="13"/>
  <c r="L56" i="13"/>
  <c r="AQ8" i="13"/>
  <c r="M21" i="13"/>
  <c r="M31" i="13"/>
  <c r="L34" i="13"/>
  <c r="L35" i="13"/>
  <c r="AR35" i="13" s="1"/>
  <c r="M36" i="13"/>
  <c r="O38" i="13"/>
  <c r="N38" i="13"/>
  <c r="M38" i="13"/>
  <c r="M39" i="13"/>
  <c r="L44" i="13"/>
  <c r="B24" i="8"/>
  <c r="AR8" i="13"/>
  <c r="N26" i="13"/>
  <c r="M34" i="13"/>
  <c r="L38" i="13"/>
  <c r="M44" i="13"/>
  <c r="M50" i="13"/>
  <c r="E28" i="10" s="1"/>
  <c r="I56" i="13"/>
  <c r="I61" i="13"/>
  <c r="N65" i="13"/>
  <c r="M65" i="13"/>
  <c r="I75" i="13"/>
  <c r="M80" i="13"/>
  <c r="M96" i="13"/>
  <c r="M103" i="13"/>
  <c r="I107" i="13"/>
  <c r="I114" i="13"/>
  <c r="O115" i="13"/>
  <c r="N115" i="13"/>
  <c r="M115" i="13"/>
  <c r="I118" i="13"/>
  <c r="M137" i="13"/>
  <c r="L19" i="13"/>
  <c r="L41" i="13"/>
  <c r="L82" i="13"/>
  <c r="I39" i="13"/>
  <c r="AR5" i="13"/>
  <c r="AS5" i="13" s="1"/>
  <c r="L3" i="13"/>
  <c r="AQ4" i="13"/>
  <c r="N13" i="13"/>
  <c r="M13" i="13"/>
  <c r="I29" i="13"/>
  <c r="I32" i="13"/>
  <c r="I48" i="13"/>
  <c r="I62" i="13"/>
  <c r="L65" i="13"/>
  <c r="I65" i="13"/>
  <c r="L77" i="13"/>
  <c r="M83" i="13"/>
  <c r="I84" i="13"/>
  <c r="L93" i="13"/>
  <c r="L100" i="13"/>
  <c r="M108" i="13"/>
  <c r="L115" i="13"/>
  <c r="I115" i="13"/>
  <c r="L121" i="13"/>
  <c r="L127" i="13"/>
  <c r="O131" i="13"/>
  <c r="N131" i="13"/>
  <c r="M131" i="13"/>
  <c r="O140" i="13"/>
  <c r="N140" i="13"/>
  <c r="M140" i="13"/>
  <c r="I9" i="13"/>
  <c r="AR30" i="13"/>
  <c r="AQ30" i="13"/>
  <c r="L71" i="13"/>
  <c r="B11" i="8"/>
  <c r="AR3" i="13"/>
  <c r="AQ3" i="13"/>
  <c r="AR4" i="13"/>
  <c r="I8" i="13"/>
  <c r="M14" i="13"/>
  <c r="B11" i="9" s="1"/>
  <c r="AQ20" i="13"/>
  <c r="I22" i="13"/>
  <c r="L24" i="13"/>
  <c r="I27" i="13"/>
  <c r="I30" i="13"/>
  <c r="N33" i="13"/>
  <c r="M33" i="13"/>
  <c r="I40" i="13"/>
  <c r="N42" i="13"/>
  <c r="I45" i="13"/>
  <c r="N49" i="13"/>
  <c r="M49" i="13"/>
  <c r="M53" i="13"/>
  <c r="I59" i="13"/>
  <c r="L64" i="13"/>
  <c r="I70" i="13"/>
  <c r="O79" i="13"/>
  <c r="N79" i="13"/>
  <c r="M79" i="13"/>
  <c r="I85" i="13"/>
  <c r="L85" i="13"/>
  <c r="L87" i="13"/>
  <c r="M100" i="13"/>
  <c r="L102" i="13"/>
  <c r="I104" i="13"/>
  <c r="I108" i="13"/>
  <c r="L108" i="13"/>
  <c r="M110" i="13"/>
  <c r="M121" i="13"/>
  <c r="L125" i="13"/>
  <c r="L131" i="13"/>
  <c r="I131" i="13"/>
  <c r="L136" i="13"/>
  <c r="I140" i="13"/>
  <c r="L140" i="13"/>
  <c r="AQ2" i="13"/>
  <c r="N3" i="13"/>
  <c r="C33" i="9" s="1"/>
  <c r="I6" i="13"/>
  <c r="M19" i="13"/>
  <c r="AR20" i="13"/>
  <c r="L33" i="13"/>
  <c r="I33" i="13"/>
  <c r="L37" i="13"/>
  <c r="O42" i="13"/>
  <c r="I46" i="13"/>
  <c r="L49" i="13"/>
  <c r="I49" i="13"/>
  <c r="N53" i="13"/>
  <c r="M64" i="13"/>
  <c r="I73" i="13"/>
  <c r="L75" i="13"/>
  <c r="I76" i="13"/>
  <c r="L79" i="13"/>
  <c r="M87" i="13"/>
  <c r="I91" i="13"/>
  <c r="L95" i="13"/>
  <c r="L107" i="13"/>
  <c r="N110" i="13"/>
  <c r="L114" i="13"/>
  <c r="L105" i="13"/>
  <c r="L118" i="13"/>
  <c r="M18" i="13"/>
  <c r="L15" i="13"/>
  <c r="B15" i="8"/>
  <c r="AR2" i="13"/>
  <c r="AS2" i="13" s="1"/>
  <c r="L12" i="13"/>
  <c r="N19" i="13"/>
  <c r="L32" i="13"/>
  <c r="M37" i="13"/>
  <c r="B10" i="9" s="1"/>
  <c r="I43" i="13"/>
  <c r="L48" i="13"/>
  <c r="I54" i="13"/>
  <c r="O63" i="13"/>
  <c r="N63" i="13"/>
  <c r="M63" i="13"/>
  <c r="M75" i="13"/>
  <c r="L84" i="13"/>
  <c r="O86" i="13"/>
  <c r="N86" i="13"/>
  <c r="M86" i="13"/>
  <c r="N87" i="13"/>
  <c r="M92" i="13"/>
  <c r="M107" i="13"/>
  <c r="I111" i="13"/>
  <c r="M114" i="13"/>
  <c r="L120" i="13"/>
  <c r="I66" i="13"/>
  <c r="L13" i="13"/>
  <c r="I2" i="13"/>
  <c r="I4" i="13"/>
  <c r="L10" i="13"/>
  <c r="M12" i="13"/>
  <c r="I15" i="13"/>
  <c r="M17" i="13"/>
  <c r="I25" i="13"/>
  <c r="L27" i="13"/>
  <c r="I28" i="13"/>
  <c r="O31" i="13"/>
  <c r="N31" i="13"/>
  <c r="M32" i="13"/>
  <c r="I35" i="13"/>
  <c r="N37" i="13"/>
  <c r="M48" i="13"/>
  <c r="I57" i="13"/>
  <c r="L59" i="13"/>
  <c r="I60" i="13"/>
  <c r="L63" i="13"/>
  <c r="M67" i="13"/>
  <c r="M74" i="13"/>
  <c r="O81" i="13"/>
  <c r="M84" i="13"/>
  <c r="L86" i="13"/>
  <c r="I88" i="13"/>
  <c r="I92" i="13"/>
  <c r="L92" i="13"/>
  <c r="I98" i="13"/>
  <c r="L130" i="13"/>
  <c r="M144" i="13"/>
  <c r="L18" i="13"/>
  <c r="M90" i="13"/>
  <c r="O90" i="13"/>
  <c r="N90" i="13"/>
  <c r="L112" i="13"/>
  <c r="L129" i="13"/>
  <c r="I129" i="13"/>
  <c r="O22" i="13"/>
  <c r="M22" i="13"/>
  <c r="B29" i="10" s="1"/>
  <c r="M16" i="13"/>
  <c r="N6" i="13"/>
  <c r="N8" i="13"/>
  <c r="M10" i="13"/>
  <c r="B31" i="10" s="1"/>
  <c r="N12" i="13"/>
  <c r="O17" i="13"/>
  <c r="I20" i="13"/>
  <c r="M27" i="13"/>
  <c r="L31" i="13"/>
  <c r="I38" i="13"/>
  <c r="O47" i="13"/>
  <c r="N47" i="13"/>
  <c r="M47" i="13"/>
  <c r="M59" i="13"/>
  <c r="N67" i="13"/>
  <c r="L73" i="13"/>
  <c r="L74" i="13"/>
  <c r="I74" i="13"/>
  <c r="L78" i="13"/>
  <c r="L91" i="13"/>
  <c r="L94" i="13"/>
  <c r="N99" i="13"/>
  <c r="M99" i="13"/>
  <c r="M101" i="13"/>
  <c r="N113" i="13"/>
  <c r="M113" i="13"/>
  <c r="O113" i="13"/>
  <c r="I123" i="13"/>
  <c r="N124" i="13"/>
  <c r="M124" i="13"/>
  <c r="M130" i="13"/>
  <c r="M135" i="13"/>
  <c r="L139" i="13"/>
  <c r="M46" i="13"/>
  <c r="O8" i="13"/>
  <c r="I18" i="13"/>
  <c r="I21" i="13"/>
  <c r="M26" i="13"/>
  <c r="I41" i="13"/>
  <c r="L43" i="13"/>
  <c r="I44" i="13"/>
  <c r="L47" i="13"/>
  <c r="M51" i="13"/>
  <c r="M58" i="13"/>
  <c r="I68" i="13"/>
  <c r="I71" i="13"/>
  <c r="O72" i="13"/>
  <c r="N72" i="13"/>
  <c r="M72" i="13"/>
  <c r="M73" i="13"/>
  <c r="M78" i="13"/>
  <c r="I82" i="13"/>
  <c r="M91" i="13"/>
  <c r="M94" i="13"/>
  <c r="L99" i="13"/>
  <c r="I99" i="13"/>
  <c r="N101" i="13"/>
  <c r="I105" i="13"/>
  <c r="M106" i="13"/>
  <c r="O106" i="13"/>
  <c r="N106" i="13"/>
  <c r="L113" i="13"/>
  <c r="I113" i="13"/>
  <c r="I116" i="13"/>
  <c r="M117" i="13"/>
  <c r="L119" i="13"/>
  <c r="AR119" i="13" s="1"/>
  <c r="AS119" i="13" s="1"/>
  <c r="I124" i="13"/>
  <c r="L124" i="13"/>
  <c r="AR123" i="13" s="1"/>
  <c r="AS123" i="13" s="1"/>
  <c r="I127" i="13"/>
  <c r="N133" i="13"/>
  <c r="M133" i="13"/>
  <c r="M139" i="13"/>
  <c r="N142" i="13"/>
  <c r="M142" i="13"/>
  <c r="L46" i="13"/>
  <c r="I53" i="13"/>
  <c r="L68" i="13"/>
  <c r="L116" i="13"/>
  <c r="I120" i="13"/>
  <c r="C11" i="10"/>
  <c r="M15" i="13"/>
  <c r="I23" i="13"/>
  <c r="O24" i="13"/>
  <c r="N24" i="13"/>
  <c r="M24" i="13"/>
  <c r="L26" i="13"/>
  <c r="I26" i="13"/>
  <c r="M43" i="13"/>
  <c r="L57" i="13"/>
  <c r="L58" i="13"/>
  <c r="I58" i="13"/>
  <c r="L62" i="13"/>
  <c r="I69" i="13"/>
  <c r="L72" i="13"/>
  <c r="L98" i="13"/>
  <c r="I102" i="13"/>
  <c r="L106" i="13"/>
  <c r="I106" i="13"/>
  <c r="I117" i="13"/>
  <c r="L117" i="13"/>
  <c r="I132" i="13"/>
  <c r="I133" i="13"/>
  <c r="L133" i="13"/>
  <c r="I142" i="13"/>
  <c r="L142" i="13"/>
  <c r="I87" i="13"/>
  <c r="I103" i="13"/>
  <c r="I119" i="13"/>
  <c r="O129" i="13"/>
  <c r="I135" i="13"/>
  <c r="N138" i="13"/>
  <c r="I80" i="13"/>
  <c r="I96" i="13"/>
  <c r="I112" i="13"/>
  <c r="I128" i="13"/>
  <c r="O138" i="13"/>
  <c r="I144" i="13"/>
  <c r="I121" i="13"/>
  <c r="I137" i="13"/>
  <c r="I130" i="13"/>
  <c r="L135" i="13"/>
  <c r="I139" i="13"/>
  <c r="N20" i="13"/>
  <c r="M29" i="13"/>
  <c r="N36" i="13"/>
  <c r="C30" i="9" s="1"/>
  <c r="M45" i="13"/>
  <c r="N52" i="13"/>
  <c r="M61" i="13"/>
  <c r="N68" i="13"/>
  <c r="M77" i="13"/>
  <c r="N84" i="13"/>
  <c r="M93" i="13"/>
  <c r="N100" i="13"/>
  <c r="M109" i="13"/>
  <c r="N116" i="13"/>
  <c r="M125" i="13"/>
  <c r="N132" i="13"/>
  <c r="M141" i="13"/>
  <c r="M102" i="13"/>
  <c r="N109" i="13"/>
  <c r="M118" i="13"/>
  <c r="D31" i="10" s="1"/>
  <c r="N125" i="13"/>
  <c r="M134" i="13"/>
  <c r="N141" i="13"/>
  <c r="M95" i="13"/>
  <c r="N102" i="13"/>
  <c r="M111" i="13"/>
  <c r="N118" i="13"/>
  <c r="M127" i="13"/>
  <c r="N134" i="13"/>
  <c r="M143" i="13"/>
  <c r="N95" i="13"/>
  <c r="N111" i="13"/>
  <c r="M120" i="13"/>
  <c r="N127" i="13"/>
  <c r="M136" i="13"/>
  <c r="N143" i="13"/>
  <c r="N120" i="13"/>
  <c r="M129" i="13"/>
  <c r="N136" i="13"/>
  <c r="AS30" i="13" l="1"/>
  <c r="AS20" i="13"/>
  <c r="AS8" i="13"/>
  <c r="AS4" i="13"/>
  <c r="AS35" i="13"/>
  <c r="AS69" i="13"/>
  <c r="AR68" i="13"/>
  <c r="AQ68" i="13"/>
  <c r="AR29" i="13"/>
  <c r="AQ29" i="13"/>
  <c r="AR26" i="13"/>
  <c r="AQ26" i="13"/>
  <c r="AR45" i="13"/>
  <c r="AQ45" i="13"/>
  <c r="C18" i="10"/>
  <c r="AR139" i="13"/>
  <c r="AQ139" i="13"/>
  <c r="AR46" i="13"/>
  <c r="AQ46" i="13"/>
  <c r="AR83" i="13"/>
  <c r="AQ83" i="13"/>
  <c r="B28" i="8"/>
  <c r="AQ66" i="13"/>
  <c r="AR66" i="13"/>
  <c r="AS66" i="13" s="1"/>
  <c r="AR105" i="13"/>
  <c r="AQ105" i="13"/>
  <c r="AR135" i="13"/>
  <c r="AQ135" i="13"/>
  <c r="AQ128" i="13"/>
  <c r="AR128" i="13"/>
  <c r="AR102" i="13"/>
  <c r="AQ102" i="13"/>
  <c r="AS38" i="13"/>
  <c r="AR38" i="13"/>
  <c r="AQ38" i="13"/>
  <c r="AR126" i="13"/>
  <c r="AQ126" i="13"/>
  <c r="AR122" i="13"/>
  <c r="AQ122" i="13"/>
  <c r="AR6" i="13"/>
  <c r="AS6" i="13" s="1"/>
  <c r="AQ6" i="13"/>
  <c r="AR62" i="13"/>
  <c r="AQ62" i="13"/>
  <c r="AS62" i="13" s="1"/>
  <c r="D11" i="10"/>
  <c r="AR120" i="13"/>
  <c r="AQ120" i="13"/>
  <c r="AQ141" i="13"/>
  <c r="AS141" i="13"/>
  <c r="AR141" i="13"/>
  <c r="AS124" i="13"/>
  <c r="AR124" i="13"/>
  <c r="AQ124" i="13"/>
  <c r="AS59" i="13"/>
  <c r="AR59" i="13"/>
  <c r="AQ59" i="13"/>
  <c r="C21" i="9"/>
  <c r="AQ48" i="13"/>
  <c r="AS48" i="13"/>
  <c r="AR48" i="13"/>
  <c r="B21" i="10"/>
  <c r="D20" i="10"/>
  <c r="AR115" i="13"/>
  <c r="AQ115" i="13"/>
  <c r="AQ34" i="13"/>
  <c r="AR34" i="13"/>
  <c r="AR7" i="13"/>
  <c r="AQ7" i="13"/>
  <c r="AR76" i="13"/>
  <c r="AQ76" i="13"/>
  <c r="AR57" i="13"/>
  <c r="AQ57" i="13"/>
  <c r="C9" i="8"/>
  <c r="D29" i="10"/>
  <c r="AR53" i="13"/>
  <c r="AQ53" i="13"/>
  <c r="AR44" i="13"/>
  <c r="AQ44" i="13"/>
  <c r="AR11" i="13"/>
  <c r="AQ11" i="13"/>
  <c r="AR114" i="13"/>
  <c r="AQ114" i="13"/>
  <c r="B28" i="10"/>
  <c r="AQ112" i="13"/>
  <c r="AS112" i="13"/>
  <c r="AR112" i="13"/>
  <c r="AR78" i="13"/>
  <c r="AQ78" i="13"/>
  <c r="AR47" i="13"/>
  <c r="AQ47" i="13"/>
  <c r="AQ144" i="13"/>
  <c r="AR144" i="13"/>
  <c r="D28" i="10"/>
  <c r="AR107" i="13"/>
  <c r="AQ107" i="13"/>
  <c r="AR18" i="13"/>
  <c r="AQ18" i="13"/>
  <c r="D12" i="9" s="1"/>
  <c r="B10" i="10"/>
  <c r="E31" i="10"/>
  <c r="AR131" i="13"/>
  <c r="AS131" i="13" s="1"/>
  <c r="AQ131" i="13"/>
  <c r="D13" i="10"/>
  <c r="AQ28" i="13"/>
  <c r="AR28" i="13"/>
  <c r="AQ56" i="13"/>
  <c r="AR56" i="13"/>
  <c r="AS56" i="13"/>
  <c r="AQ125" i="13"/>
  <c r="AR125" i="13"/>
  <c r="D21" i="10"/>
  <c r="AR92" i="13"/>
  <c r="AQ92" i="13"/>
  <c r="B28" i="9"/>
  <c r="E27" i="10"/>
  <c r="D9" i="10"/>
  <c r="AR36" i="13"/>
  <c r="AQ36" i="13"/>
  <c r="AQ82" i="13"/>
  <c r="AS82" i="13"/>
  <c r="AR82" i="13"/>
  <c r="AR60" i="13"/>
  <c r="AQ60" i="13"/>
  <c r="AS60" i="13" s="1"/>
  <c r="AR110" i="13"/>
  <c r="AQ110" i="13"/>
  <c r="AR143" i="13"/>
  <c r="AQ143" i="13"/>
  <c r="B20" i="10"/>
  <c r="AR117" i="13"/>
  <c r="AQ117" i="13"/>
  <c r="AQ72" i="13"/>
  <c r="AR72" i="13"/>
  <c r="AQ32" i="13"/>
  <c r="AR32" i="13"/>
  <c r="D10" i="10"/>
  <c r="B13" i="9"/>
  <c r="C27" i="9"/>
  <c r="B27" i="9"/>
  <c r="AR104" i="13"/>
  <c r="AQ104" i="13"/>
  <c r="D30" i="10"/>
  <c r="AR81" i="13"/>
  <c r="AQ81" i="13"/>
  <c r="D27" i="10"/>
  <c r="AR109" i="13"/>
  <c r="AS109" i="13" s="1"/>
  <c r="AQ109" i="13"/>
  <c r="B24" i="9"/>
  <c r="AR113" i="13"/>
  <c r="AQ113" i="13"/>
  <c r="AQ16" i="13"/>
  <c r="AR16" i="13"/>
  <c r="B29" i="9"/>
  <c r="AR86" i="13"/>
  <c r="AQ86" i="13"/>
  <c r="AR100" i="13"/>
  <c r="AQ100" i="13"/>
  <c r="AR33" i="13"/>
  <c r="AQ33" i="13"/>
  <c r="AS33" i="13" s="1"/>
  <c r="AR13" i="13"/>
  <c r="AQ13" i="13"/>
  <c r="C31" i="10"/>
  <c r="AQ9" i="13"/>
  <c r="E29" i="10"/>
  <c r="AR9" i="13"/>
  <c r="D19" i="10"/>
  <c r="AR71" i="13"/>
  <c r="AQ71" i="13"/>
  <c r="AS71" i="13" s="1"/>
  <c r="C30" i="10"/>
  <c r="B12" i="9"/>
  <c r="AR121" i="13"/>
  <c r="AQ121" i="13"/>
  <c r="AR40" i="13"/>
  <c r="AQ40" i="13"/>
  <c r="AS40" i="13" s="1"/>
  <c r="C22" i="9"/>
  <c r="AR49" i="13"/>
  <c r="AQ49" i="13"/>
  <c r="AR73" i="13"/>
  <c r="AQ73" i="13"/>
  <c r="AR127" i="13"/>
  <c r="AQ127" i="13"/>
  <c r="AS127" i="13" s="1"/>
  <c r="AR24" i="13"/>
  <c r="AQ24" i="13"/>
  <c r="B22" i="10"/>
  <c r="B21" i="9"/>
  <c r="AR103" i="13"/>
  <c r="AQ103" i="13"/>
  <c r="C27" i="10"/>
  <c r="AR31" i="13"/>
  <c r="AQ31" i="13"/>
  <c r="D12" i="10"/>
  <c r="C19" i="10"/>
  <c r="AQ118" i="13"/>
  <c r="AR118" i="13"/>
  <c r="AQ64" i="13"/>
  <c r="AR64" i="13"/>
  <c r="AQ93" i="13"/>
  <c r="AR93" i="13"/>
  <c r="B18" i="10"/>
  <c r="AR101" i="13"/>
  <c r="AQ101" i="13"/>
  <c r="AS27" i="13"/>
  <c r="AR27" i="13"/>
  <c r="AQ27" i="13"/>
  <c r="C28" i="10"/>
  <c r="B9" i="10"/>
  <c r="AQ96" i="13"/>
  <c r="AR96" i="13"/>
  <c r="C20" i="10"/>
  <c r="AR21" i="13"/>
  <c r="AQ21" i="13"/>
  <c r="AR89" i="13"/>
  <c r="AQ89" i="13"/>
  <c r="AR70" i="13"/>
  <c r="AQ70" i="13"/>
  <c r="B33" i="9"/>
  <c r="C12" i="10"/>
  <c r="AR42" i="13"/>
  <c r="AQ42" i="13"/>
  <c r="AR116" i="13"/>
  <c r="AQ116" i="13"/>
  <c r="AS116" i="13" s="1"/>
  <c r="AR43" i="13"/>
  <c r="AQ43" i="13"/>
  <c r="B11" i="10"/>
  <c r="E11" i="10" s="1"/>
  <c r="AR99" i="13"/>
  <c r="AQ99" i="13"/>
  <c r="AR22" i="13"/>
  <c r="AS22" i="13" s="1"/>
  <c r="AQ22" i="13"/>
  <c r="C21" i="10"/>
  <c r="B32" i="9"/>
  <c r="B26" i="9"/>
  <c r="AQ80" i="13"/>
  <c r="AR80" i="13"/>
  <c r="AS80" i="13" s="1"/>
  <c r="C13" i="10"/>
  <c r="AR88" i="13"/>
  <c r="AQ88" i="13"/>
  <c r="AS88" i="13" s="1"/>
  <c r="AR55" i="13"/>
  <c r="AS55" i="13" s="1"/>
  <c r="AQ55" i="13"/>
  <c r="B25" i="9"/>
  <c r="C32" i="9"/>
  <c r="D22" i="10"/>
  <c r="AS3" i="13"/>
  <c r="C15" i="8"/>
  <c r="B20" i="8"/>
  <c r="AR94" i="13"/>
  <c r="AQ94" i="13"/>
  <c r="AR137" i="13"/>
  <c r="AS137" i="13" s="1"/>
  <c r="AQ137" i="13"/>
  <c r="AR130" i="13"/>
  <c r="AQ130" i="13"/>
  <c r="AQ77" i="13"/>
  <c r="AS77" i="13" s="1"/>
  <c r="AR77" i="13"/>
  <c r="AR58" i="13"/>
  <c r="AQ58" i="13"/>
  <c r="B30" i="9"/>
  <c r="AR84" i="13"/>
  <c r="AQ84" i="13"/>
  <c r="AR75" i="13"/>
  <c r="AQ75" i="13"/>
  <c r="C10" i="10"/>
  <c r="AR79" i="13"/>
  <c r="AQ79" i="13"/>
  <c r="B12" i="10"/>
  <c r="AR108" i="13"/>
  <c r="AQ108" i="13"/>
  <c r="B9" i="9"/>
  <c r="B14" i="9" s="1"/>
  <c r="C9" i="10"/>
  <c r="AR54" i="13"/>
  <c r="AQ54" i="13"/>
  <c r="C24" i="9"/>
  <c r="AR25" i="13"/>
  <c r="AS25" i="13" s="1"/>
  <c r="AQ25" i="13"/>
  <c r="AR50" i="13"/>
  <c r="AQ50" i="13"/>
  <c r="AS50" i="13" s="1"/>
  <c r="AQ97" i="13"/>
  <c r="AR97" i="13"/>
  <c r="AR136" i="13"/>
  <c r="AQ136" i="13"/>
  <c r="AR140" i="13"/>
  <c r="AQ140" i="13"/>
  <c r="AR91" i="13"/>
  <c r="AQ91" i="13"/>
  <c r="B13" i="10"/>
  <c r="E13" i="10" s="1"/>
  <c r="AR111" i="13"/>
  <c r="AQ111" i="13"/>
  <c r="AR95" i="13"/>
  <c r="AQ95" i="13"/>
  <c r="AS95" i="13" s="1"/>
  <c r="AR15" i="13"/>
  <c r="AQ15" i="13"/>
  <c r="AR106" i="13"/>
  <c r="AQ106" i="13"/>
  <c r="AR51" i="13"/>
  <c r="AQ51" i="13"/>
  <c r="AS51" i="13" s="1"/>
  <c r="B22" i="9"/>
  <c r="AR17" i="13"/>
  <c r="AQ17" i="13"/>
  <c r="B27" i="10"/>
  <c r="AR63" i="13"/>
  <c r="AQ63" i="13"/>
  <c r="C28" i="9"/>
  <c r="AR19" i="13"/>
  <c r="AQ19" i="13"/>
  <c r="AR65" i="13"/>
  <c r="AQ65" i="13"/>
  <c r="AS65" i="13" s="1"/>
  <c r="C26" i="9"/>
  <c r="E30" i="10"/>
  <c r="AQ98" i="13"/>
  <c r="AS98" i="13" s="1"/>
  <c r="AR98" i="13"/>
  <c r="D18" i="10"/>
  <c r="AR90" i="13"/>
  <c r="AQ90" i="13"/>
  <c r="AR61" i="13"/>
  <c r="AQ61" i="13"/>
  <c r="AR142" i="13"/>
  <c r="AQ142" i="13"/>
  <c r="AS142" i="13" s="1"/>
  <c r="AR10" i="13"/>
  <c r="AQ10" i="13"/>
  <c r="C13" i="9" s="1"/>
  <c r="AR74" i="13"/>
  <c r="AQ74" i="13"/>
  <c r="AR87" i="13"/>
  <c r="AQ87" i="13"/>
  <c r="AS87" i="13" s="1"/>
  <c r="B30" i="10"/>
  <c r="AR41" i="13"/>
  <c r="AQ41" i="13"/>
  <c r="AR138" i="13"/>
  <c r="AQ138" i="13"/>
  <c r="AQ132" i="13"/>
  <c r="AS132" i="13"/>
  <c r="AR132" i="13"/>
  <c r="AR23" i="13"/>
  <c r="AQ23" i="13"/>
  <c r="AS23" i="13"/>
  <c r="C10" i="8"/>
  <c r="AR133" i="13"/>
  <c r="AQ133" i="13"/>
  <c r="AR39" i="13"/>
  <c r="AQ39" i="13"/>
  <c r="AS39" i="13" s="1"/>
  <c r="AR37" i="13"/>
  <c r="AQ37" i="13"/>
  <c r="AS129" i="13"/>
  <c r="AR129" i="13"/>
  <c r="AQ129" i="13"/>
  <c r="AR134" i="13"/>
  <c r="AQ134" i="13"/>
  <c r="C22" i="10"/>
  <c r="AR67" i="13"/>
  <c r="AQ67" i="13"/>
  <c r="AQ12" i="13"/>
  <c r="AR12" i="13"/>
  <c r="C31" i="9"/>
  <c r="C23" i="9"/>
  <c r="B31" i="9"/>
  <c r="B23" i="9"/>
  <c r="AQ14" i="13"/>
  <c r="AR14" i="13"/>
  <c r="C25" i="9"/>
  <c r="B19" i="10"/>
  <c r="E19" i="10" s="1"/>
  <c r="AS52" i="13"/>
  <c r="AR52" i="13"/>
  <c r="AQ52" i="13"/>
  <c r="C19" i="8"/>
  <c r="AR85" i="13"/>
  <c r="AQ85" i="13"/>
  <c r="C29" i="10"/>
  <c r="AS21" i="13" l="1"/>
  <c r="AS118" i="13"/>
  <c r="AS18" i="13"/>
  <c r="AS74" i="13"/>
  <c r="AS84" i="13"/>
  <c r="AS13" i="13"/>
  <c r="AS11" i="13"/>
  <c r="AS115" i="13"/>
  <c r="D9" i="9"/>
  <c r="AS44" i="13"/>
  <c r="AS67" i="13"/>
  <c r="AS144" i="13"/>
  <c r="AS135" i="13"/>
  <c r="AS100" i="13"/>
  <c r="AS53" i="13"/>
  <c r="AS121" i="13"/>
  <c r="D10" i="9"/>
  <c r="AS29" i="13"/>
  <c r="AS133" i="13"/>
  <c r="AS63" i="13"/>
  <c r="AS42" i="13"/>
  <c r="AS19" i="13"/>
  <c r="AS68" i="13"/>
  <c r="C12" i="9"/>
  <c r="AS78" i="13"/>
  <c r="AS122" i="13"/>
  <c r="AS75" i="13"/>
  <c r="AS41" i="13"/>
  <c r="AS83" i="13"/>
  <c r="AS136" i="13"/>
  <c r="AS79" i="13"/>
  <c r="AS113" i="13"/>
  <c r="AS72" i="13"/>
  <c r="C9" i="9"/>
  <c r="AS89" i="13"/>
  <c r="AS7" i="13"/>
  <c r="AS46" i="13"/>
  <c r="C11" i="9"/>
  <c r="E20" i="10"/>
  <c r="E12" i="10"/>
  <c r="AS107" i="13"/>
  <c r="AS139" i="13"/>
  <c r="AS45" i="13"/>
  <c r="AS47" i="13"/>
  <c r="F9" i="9"/>
  <c r="AS54" i="13"/>
  <c r="AS36" i="13"/>
  <c r="AS90" i="13"/>
  <c r="AS17" i="13"/>
  <c r="AS108" i="13"/>
  <c r="AS37" i="13"/>
  <c r="AS14" i="13"/>
  <c r="AS91" i="13"/>
  <c r="AS58" i="13"/>
  <c r="AS86" i="13"/>
  <c r="AS125" i="13"/>
  <c r="AS140" i="13"/>
  <c r="AS99" i="13"/>
  <c r="AS93" i="13"/>
  <c r="AS24" i="13"/>
  <c r="AS120" i="13"/>
  <c r="AS102" i="13"/>
  <c r="AS43" i="13"/>
  <c r="AS28" i="13"/>
  <c r="AS128" i="13"/>
  <c r="AS85" i="13"/>
  <c r="AS12" i="13"/>
  <c r="AS106" i="13"/>
  <c r="AS73" i="13"/>
  <c r="AS32" i="13"/>
  <c r="AS26" i="13"/>
  <c r="AS64" i="13"/>
  <c r="AS16" i="13"/>
  <c r="AS97" i="13"/>
  <c r="AS130" i="13"/>
  <c r="AS96" i="13"/>
  <c r="AS49" i="13"/>
  <c r="AS57" i="13"/>
  <c r="AS105" i="13"/>
  <c r="E11" i="9"/>
  <c r="E12" i="9"/>
  <c r="F10" i="9"/>
  <c r="E10" i="9"/>
  <c r="AS134" i="13"/>
  <c r="E13" i="9"/>
  <c r="AS15" i="13"/>
  <c r="AS31" i="13"/>
  <c r="AS117" i="13"/>
  <c r="AS76" i="13"/>
  <c r="AS94" i="13"/>
  <c r="AS81" i="13"/>
  <c r="AS92" i="13"/>
  <c r="AS114" i="13"/>
  <c r="AS138" i="13"/>
  <c r="AS61" i="13"/>
  <c r="AS111" i="13"/>
  <c r="AS103" i="13"/>
  <c r="AS143" i="13"/>
  <c r="AS126" i="13"/>
  <c r="AS70" i="13"/>
  <c r="AS101" i="13"/>
  <c r="E9" i="9"/>
  <c r="AS104" i="13"/>
  <c r="AS110" i="13"/>
  <c r="AS34" i="13"/>
  <c r="E10" i="10"/>
  <c r="AS9" i="13"/>
  <c r="C11" i="8"/>
  <c r="D13" i="9"/>
  <c r="E21" i="10"/>
  <c r="D23" i="10"/>
  <c r="E22" i="10"/>
  <c r="B14" i="10"/>
  <c r="E9" i="10"/>
  <c r="C14" i="10"/>
  <c r="F12" i="9"/>
  <c r="C23" i="10"/>
  <c r="F13" i="9"/>
  <c r="B32" i="10"/>
  <c r="D14" i="10"/>
  <c r="AS10" i="13"/>
  <c r="E32" i="10"/>
  <c r="C10" i="9"/>
  <c r="C25" i="8"/>
  <c r="C27" i="8"/>
  <c r="C26" i="8"/>
  <c r="F11" i="9"/>
  <c r="E18" i="10"/>
  <c r="B23" i="10"/>
  <c r="C32" i="10"/>
  <c r="C24" i="8"/>
  <c r="C28" i="8" s="1"/>
  <c r="C17" i="8"/>
  <c r="C16" i="8"/>
  <c r="C18" i="8"/>
  <c r="D11" i="9"/>
  <c r="D32" i="10"/>
  <c r="C14" i="9" l="1"/>
  <c r="D14" i="9"/>
  <c r="I13" i="9"/>
  <c r="H12" i="9"/>
  <c r="E23" i="10"/>
  <c r="C20" i="8"/>
  <c r="E14" i="9"/>
  <c r="H9" i="9"/>
  <c r="I9" i="9"/>
  <c r="G12" i="9"/>
  <c r="H10" i="9"/>
  <c r="I10" i="9"/>
  <c r="F14" i="9"/>
  <c r="G10" i="9"/>
  <c r="I12" i="9"/>
  <c r="H11" i="9"/>
  <c r="I11" i="9"/>
  <c r="G11" i="9"/>
  <c r="G13" i="9"/>
  <c r="E14" i="10"/>
  <c r="H13" i="9"/>
  <c r="H14" i="9" l="1"/>
  <c r="I14" i="9"/>
</calcChain>
</file>

<file path=xl/sharedStrings.xml><?xml version="1.0" encoding="utf-8"?>
<sst xmlns="http://schemas.openxmlformats.org/spreadsheetml/2006/main" count="3198" uniqueCount="1114">
  <si>
    <t>Case Caption</t>
  </si>
  <si>
    <t>Cite</t>
  </si>
  <si>
    <t>Date (year only)</t>
  </si>
  <si>
    <t>Court (C or S)</t>
  </si>
  <si>
    <t>Procedural Posture (TRO, PI, MtD, SJ, Trial)</t>
  </si>
  <si>
    <t>Public/Private? (1 for public, 2 for private, 3 for non-profit)</t>
  </si>
  <si>
    <t xml:space="preserve">Blasius Applied?
</t>
  </si>
  <si>
    <t>If N, which test?</t>
  </si>
  <si>
    <t>Winning Party (S or B)</t>
  </si>
  <si>
    <t>Defensive tactic (Narrative)</t>
  </si>
  <si>
    <t>Preclusion or Coercion? (P C B or 0)</t>
  </si>
  <si>
    <t>Different under Coster?</t>
  </si>
  <si>
    <t>If Y, why? (Narrative)</t>
  </si>
  <si>
    <t>NOTES</t>
  </si>
  <si>
    <t>Secondary notes</t>
  </si>
  <si>
    <t>Mercier v. Inter-Tel (Delaware), Inc.</t>
  </si>
  <si>
    <t>929 A.2d 786</t>
  </si>
  <si>
    <t>C</t>
  </si>
  <si>
    <t>PI</t>
  </si>
  <si>
    <t xml:space="preserve">Y
</t>
  </si>
  <si>
    <t xml:space="preserve"> reasonableness standard consistent with Unocal </t>
  </si>
  <si>
    <t>B</t>
  </si>
  <si>
    <t>there was to be a vote on a merger between Mital and Inter-Tel. board suspected they would lose the shareholder vote. There was talk to postpone the meeting by the special committee. Vote was denied just so that the board could try and convice shareholders to vote for the merger. they pushed it back from June 23rd to July 9th, but wanted to push it further to September 12 if the Merger was not approved. Special meeting was actually held on August 2 and the merger was approved. according to the record, the outcome was not because of coercision by the board. it was because the larger stockholders "changed their minds"</t>
  </si>
  <si>
    <t>N</t>
  </si>
  <si>
    <t xml:space="preserve">Coster Analysis: the board identifies a threat/purpose to a corporate interest (the latter of which the court feels is the real standard), and that is the Merger with Mital and it not going through if the vote was denied. this was a very large merger with a substantially gain for the shareholders. On the one hand, this was a substantial deal for the company. On the other hand, this just seems like a case where the board thinks they know more than the shareholders. Nothing here demonstrates that Inter-Tel was substantially struggling financially, or that they were close to bankruptcy. and if the deal did not go through, then Mital leaving would have resulted in a $20M payout. Under Coster, this does not seem like an existential threat. The board also acted in good faith, as the Merger going through was not really of any benefit to them because they would have been removed from the board. The threat is also pretty contextual, but also not unlikely. It stands to reason Mital would have dropped the deal if the shareholders voted no. But, if Coster would see this as an existential threat, then they would pass the second prong. This was not preclusive, not coercive, and the frustration was minimal. The court says that the change in vote did not have anything to do with the postponement, but merely the shareholders understanding the deal. And, they only pushed it back by a little over a month. That seems like the minimum amount of interference the board could have taken, and it was tailored to this threat. So, the board would still win on the second prong. But overall, I still think thaat the board fails on the first prong. Because ultimately, this is about the board thinking they know better than the stockholders. I think that Coster would change this outcome. </t>
  </si>
  <si>
    <t xml:space="preserve">plaintiffs call for Blasius review. Claim that the primary purpose of the post ponement was to stop shareholders from voting against the merger. Defendants claim BJR. Court analyzes here the usefulness of Blasius, and how difficult it is to apply. And that compelling justification is almost impossible to meet. They walk through the troubles with Blasius, and ultimately decide to use Unocal. Compelling Justification under Liquid Audio has never been satisfied. 
Unocal discussion: courts place too much weight on threat - it is really about the corporate interest more than a "threat". (would this same logic apply to Coster ??). Unocal should only be used as to director conduct affecting election of directors or a vote touching on matters of corporate control. (again, should Coster be used the same way?)
court analysis: acted in good faith (even without full disclosure about the failure of the merger vote) / proper motivation. special committee also acted for a proper purpose. the board's actions were not threateneing to undermiene fairness of the shareholder merger vote. but, the actions by the court did not coerce / force shareholders to vote another way. they had the freedom to vote how they liked. defendants claim that the postponement was not what changed the outcome - it was the shareholders understanding the transaction. there was no preclusion (they could vote and vote agaiinst the merger), and no coercion (no sanction if they viewed the merger negatively. new meeting date was not too far from the original. compelling justification is getting replaced / reworked. court wants to look at "legitimate objective". the primary purpose here was not to disenfranchise, but to give them more time to deliverate. court finds many compelling justification: believes to be in best interest, info is useful. "Threat": if they did not approve the merger in the vote, then the board feared that Mital would walk away and they would lose the deal, whcih had significant benefits for the shareholders. </t>
  </si>
  <si>
    <t>In re AMC Ent. Holdings, Inc. S'holder Litig.</t>
  </si>
  <si>
    <t>Unreported; 2023 WL 5165606;2023 Del. Ch. LEXIS 329</t>
  </si>
  <si>
    <t>Motion to Approve Settlement</t>
  </si>
  <si>
    <t>additionally: method of ensuring settlement is valid</t>
  </si>
  <si>
    <t>S</t>
  </si>
  <si>
    <t>There is a settlement agreement between shareholders and AMC. The issue arose after an issuance of shares that diluted the plaintiff shareholder's interests (and allegedly frustrated franchise)</t>
  </si>
  <si>
    <t xml:space="preserve">Coster: here, the court is open to the possibility that the defendants may have been able to prove that there would have been substantial harm to AMC if the shares were not issued. And arguably, this was done in good faith because of the amount of analysis and deliberation went into this solution. However, even if they were able to show that, I think it would still fail on the second prong. Because they made shareholder voting irrelevant, and took away their option to give an vote completely. They guaranteed the trasnaction would pass. This was preclusive, essentially coercive because shareholders did not have a choice, and not minimum interference because it took away the vote completely. They completely took away the right to vote, which means I think Coster would change this analysis. </t>
  </si>
  <si>
    <t xml:space="preserve">Court looks at class certification two-step analysis, adequacy of notice of the settlement, that the settlement is reasonable. 
Reasonable: court is looking at if the issurance and weaponization of the APE units affected stockholder franchise or whether it is a BJR. Plaintiffs argue for Blasius. Court brings up the Coster amendment to Blasius. But the court ultimately applies Blasius on its own. Goes through history of Blasius, combination with Unocal, and then Coster tweak. Unocal is not needed here. Court explains that even though Blasius applies here, the defendants may have defeated the review on equity grounds that AMC would have been substantially harmed if they did not interfere. But the plaintiff's claim also has value. 
</t>
  </si>
  <si>
    <t>State of Wisconsin Inv. Bd. v. Peerless Sys. Corp.</t>
  </si>
  <si>
    <t>Unreported; 2000 WL 1805376; 2000 Del. Ch. LEXIS 170</t>
  </si>
  <si>
    <t>SJ</t>
  </si>
  <si>
    <t>Y</t>
  </si>
  <si>
    <t xml:space="preserve">proxy statements gave notice of the meeting and the things to be voted. they also included the possobility of adjournment / postponement. When it came time for the annual vote, there were three separate votes. The second, which was to issue 1,000,000 new stock, did not pass and the board called for adjournment and to not close the polls. they did not close for 30 days. Peerless board contacted shareholders about voting on the proposal. they did not expressely ask shareholders to vote in favor of it, but the plaintiffs claim they only contacted shareholders who were more likely to vote in favor. Peerless claims they were just trying to increase voting participation. Even after adjournment, polls did not close. Proposal two passed, but not by much </t>
  </si>
  <si>
    <t>P</t>
  </si>
  <si>
    <t xml:space="preserve">Coster: the board identifies several "threats" here - needing to get majority to participate in the vote, European shareholders had issues voting so they kept the polls open, and costs to resubmitting the proxy. However, the court is not pursuaded by any of these, and none of them are existential, substantial threats to corporate interest. In reality, the threat here in Proposal 2 not passing, which is definitely not a threat and essentially a "the board knows better" threat. The board would clearly fail the first prong. On the second prong, this action is coercive, as they only contacted those more willing to vote in favor of proposal three. and not the  minimum amount of interference the board could taken. For instance, they could have accepted the vote and then resubmitted, which they specifically mentioned as an alternative. It is specifically tailored, but it is not reasonable. Therefore, the board would fail on a Coster analysis. </t>
  </si>
  <si>
    <t>blasius quote: ideological underpinning upon which the legitimacy of directorioal power rests. Discusses Blasius case and compares it to BJR. Here, the defendants claim their purpose for the adjournment was to increase voting participation to get the majority. But, if that were the case, then they would have notified all of the shareholders of the adjournment and that the polls were still open, not just picking and choosing. So, Blasius applies. Court does not know if the board was acting in bad faith, but they definitely reject all of the compelling  justifications, but will not difinitively conclude on them. *****WINNER: Neither (but court says it is unlikely board will pass compelling justification)</t>
  </si>
  <si>
    <t xml:space="preserve">
Blasius Indus., Inc. v. Atlas Corp.</t>
  </si>
  <si>
    <t>564 A.2d 651</t>
  </si>
  <si>
    <t>trial</t>
  </si>
  <si>
    <t xml:space="preserve">Blasius is a stockholder of Atlas at 9.1%. It intended to encourage a restructuring. Tried to meet with Atlas, but they dragged it out, but eventually they met. Blasius presented their plan, They would give cash dividends to stockholders and take on debt. They also wanted to expand the board. Atlas thought take on debt was a bad idea. they called a board meeting to add directors to the board, expanding it to nine staggered. They thought that the Blasius plan would substantially hurt the comapny.  </t>
  </si>
  <si>
    <t xml:space="preserve">Coster: Here, the company faced a significant threat. Yes, it was a potential takeover and restructuring, but it was also taking on millions and millions in debt and paying dividends to the stockholders. This was going to substantially hurt the comapny. So, I think that the court would accept this as a threat to a significant corporate interest. However, I also think that the court could easily say that that reason is pretextual because the primary purpose was interfering with the shareholder vote. But, I think it is likely that the court accepts this as a substantial threat.  The second prong is more tricky. I think one could argue that this was preclusive and not minimum interference / reasonable because they took away the right to vote new directors that would be sympathetic to Blasius, and they expanded the boardfrom 7 to 9, which meant it would be impossible for Blasius to get a majority. However, they did not take away voting rights completely, and they only elected two directors, which meant that Blasius should still elect several members. they did not preclude his plan from getting chosen completey. I think this discussion is very close either way. However, I think that the arguments are strrong with board, because I do think there was a substantial threat, there was good faith, minimum interference, and not really preclusion or coercion. So, I think the outcome would change. </t>
  </si>
  <si>
    <t>WNH Invs., LLC v. Batzel</t>
  </si>
  <si>
    <t>Unreported; 1995 WL 262248; 1995 Del. Ch. LEXIS 47</t>
  </si>
  <si>
    <t xml:space="preserve">trial </t>
  </si>
  <si>
    <t xml:space="preserve">Grossmans sold their stock to WNH. In response, the board refused to register the transfer and then approved a issuance of 995,000 shares, which diluted shareholder voting power. </t>
  </si>
  <si>
    <t xml:space="preserve">court is ultimately looking at primary purpose
Coster: the true threat the court identifies here is that the board was threatened by WNH and their challenge to replace the board. So, they issued the dilutive shares to counter-act that. This is not the threat that the board presents. Their claimed threat was potential that the board would not wish to continue, and this was compensation to encourage them to remain on the board. The court immediately concludes that to be pretexual, and that is not a substantial threat. neither of these are substantial threats. Additionally, this action was not performed in good faith. Finally, this action was clearly preclusive because it restricted a shareholder's voting power pretty substantially. On both prongs 1 and 2, the board would fail the Coster analysis. </t>
  </si>
  <si>
    <t>Carmody v. Toll Bros. Inc</t>
  </si>
  <si>
    <t>723 A.2d 1180</t>
  </si>
  <si>
    <t>MTD</t>
  </si>
  <si>
    <t>Blasius, Unocal, Unitrin, and Moran (analysis of the poison pill)</t>
  </si>
  <si>
    <t xml:space="preserve">a dead hand poison pill rights plan. 
Dead hand = one that cannot be redeemed except by the incumbant directors who adopted the plan or their designated successors. 
The stock was trading at the lower end of their range, and they thought this would open themselves up to an acquisition, coercive or unfair tactics to gain control of the company. the rights plan dilutes shares when an acquiror publicly announces they have obtained 15% or more of the common stock. No one can adopt the rights until they expires on June 12th
what the dead hand does: (1) makes unsolicited offers more difficult because proxies are eliminated, and (2) it disenfranchises all shareholders that wish the company to be managed by a board empowered to redeem the rights, by depriving those shareholders of any practical choice except to vote for the incumbant directors. 
</t>
  </si>
  <si>
    <t>P,C</t>
  </si>
  <si>
    <t xml:space="preserve">three claims by defendants:
A: the claims are not ripe (meaning, the harm claimed to flow from the dead hand provision is improper interference with the right to vote. The harm cannot occur unless there is a specific hostile takeover that involves a proxy. there is no hostile offer happening. Meaning, that because so many requirements have to be met, the dead hand provision will not cause harm. This plan was adopted on a clear day. In Moran, the same argument was made and rejected. Therefore, the claims made by the plaintiffs are ripe. 
B. derivative claim: holds for plaintiff. 
C. validity of the dead hand provision. Looks at Unocal, Unitrin, and Blasius.  (1) if one group of directors is given distinctive voting rights not shared with others, then they have to be in the certificate of incorporation, which they are not. (2) because it is not in the ceritificate, it is invalid. (3) applicable analysis: this purposefully interferes with voting without a compelling justification (Blasius) and is therefore invalid, and it is disproportionate (Unocal/Unitrin). this action is coercive, and likely preclusive. 
Coster: definitely does not change the outcome because this action is both coercive and preclusive. It coerces the stockholders to vote for the board to ensure the poison pill, and it restricts proxy contests / nominations. Additionally, there is also no threat here. This provision was enacted on a "clear day", which means that they also fail the first prong. Cannot be said that this is the minimum amount of interference, because it takes away the entire poison pill from ever being used, and it takes away so much of their franchisement and the integrity of the elections. It is also not tailored, because it is not investigating to respond to a threat. Coster would not change this outcome. </t>
  </si>
  <si>
    <t>Chesapeake Corp. v. Shore</t>
  </si>
  <si>
    <t>771 A.2d 293</t>
  </si>
  <si>
    <t>w/ Unocal</t>
  </si>
  <si>
    <t>Merger agreements going back and forth between two companies, each of whom wish to buy the other but don't want to be bought. Chesapeake made an offer, and even though it was a grossly inadequate offer, they did not feel they could complete because Shorewood was struggling, or that shareholders would be confused. So, they meet to adopt defensive measures. They implemented a 66 2/3% bylaw as a response to "price inadeuqacy", or that they wanted more than a majority to make this decision, or a desire to see stockholders focus on important issues, etc. Then, Chesapeake bought 14.9% of Shorewood's stock from their largest shareholder. Chesapeake counteracts, and solicites to amend the Shorewood bylaws to get rid of the classified structure, remove the directors, and then elect a new board. Chesapeake sued for the defensive bylaw. Shorewood reduced the supermajority from 66 to 60</t>
  </si>
  <si>
    <t xml:space="preserve">Chesapeake argues for Blasius, claiming voting frustration was the primary purpose. Shorewood argues that the defensive measure was against a hostile offer and therefore Unocal should be used. Blasius is rejected, and Unocal is used. But, there is a possibility of Blasius being brought into Unocal. Since the majority of the board members are not independent, there is less deference. 
Unocal: two major threats brought by the board - inadequate price and confusion for stockholders. Board believes the first threat, and that they believed so in good faith. But, they are not convinced that this threat was a hostile, substantial threat. Chesapeake was willing to negotiate, there was no guarantee they would win, they had difficult processes to go through. The court deems this a "modestly justified threat" They are not convinced by the second one because plently of information was shared about the deal. On the second prong, the court looks like reasonableness. For preclusion, it was impossible for Chesapeake to prevail with the supermajority. Even when it was reduced, the board did not consider whether Chesapeake could even win. The decision was not taken with any investigation. Expert testimony did not help support that Chesapeake could win. Even if it is not preclusive, it is not proportionate. The super majority bylaw is very aggressive, and the threat is very mild. 
Blasius compelling justification: the supernajority was adopted as a way of reducing voting power of Chesapeake, and that was the primary purpose. Defendants are not able to demonstrate a compelling justification, other than "we know better than the shareholders", which is not acceptable. 
Coster: I feel as though the board would fail immediately. Under Coster, the board has to show a "substantial / existential threat to a corporate interest". The court explains many times here that the threat - the price - was a mild threat, and that it was only modestly reasonable for the board to have such fear. The second threat is not even acceptable. It seems clear that the board would fail here. Additionally, this action was aggressive to a minor threat, and much less frustration could have been implemented. It was not tailored, since no real investigation / deliberation went into responding to this mild threat specifically, and it was likely preclusive, based on the wide margin and unliklihood of Chesapeake winning with either supermajority, even with expert testimony. The shareholders would likely win, and the outcome would not change. </t>
  </si>
  <si>
    <t>MM Companies, Inc. v. Liquid Audio, Inc.</t>
  </si>
  <si>
    <t>813 A.2d 1118</t>
  </si>
  <si>
    <t xml:space="preserve">In order to reduce the impact of Shareholder nominees for directors impacting the board too much, the board amended the bylaws and expanded the number of seats on the board, and then filled those seats. Now, even if the shareholder's nominees got elected, their impact would be minimal. </t>
  </si>
  <si>
    <t xml:space="preserve">This is not different under Coster because the board is required to demonstrate a threat to a significant corporate interest that is existing. Here, there was no existing threat. The threat that the court demonstrated was the possibilty that the tension between the two companies would lead to current board members resigning if the shareholder's nomiees were elected, which could lead to a dead lock or complete control, which could jeopardize the merger. that is not an existing threat. Since the first prong was not met, the shareholders would win
if the court determined that there was a real threat, then I still do not think that this action would have passed proportionality, reasonableness, or substantial corporate interest </t>
  </si>
  <si>
    <t>Coster v. UIP Cos., Inc.</t>
  </si>
  <si>
    <t>Unreported; 2022 WL 1299127; 2022 Del. Ch. LEXIS 98</t>
  </si>
  <si>
    <t>Threatened by Coster's (shareholder) attempt to bring on a custodian with "broadly empowered" powers because it would be harmful to the company, the board issued equity to a third party in the form of 1/3 of the company, diluting Coster's voting power</t>
  </si>
  <si>
    <t xml:space="preserve">court found here that the board has compelling justification for approving the stock sale, and that they did not act for the primary purpose of protecting their positions. One of the rare times the court found a compelling justification under Blasius.
different analysis under Coster, but the board was still successful. 
When the Coster test is created, the court holds for the board. They faced a threat that was considered an "exestential crisis" to the corporate in the form of a custodian was broad powers. The court determined that their response was proportionate to the threat because this was considered a major threat and the response was tailored to achieve the goal of mooting this action. there were more aggressive options they would have taken, but they didn't. Finally, the court determined they were not preclusive or coercive. This did not bar Coster from taking control ever, it merely barred the Custodian Action. As an equal 1/3 owner, she had ways to get control (casting swing votes). and through that path, preclusion is negated. </t>
  </si>
  <si>
    <t xml:space="preserve">Totta v. CCSB Fin. Corp. </t>
  </si>
  <si>
    <t>Unreported; 2022 WL 1751741;  2022 Del. Ch. LEXIS 127</t>
  </si>
  <si>
    <t xml:space="preserve">Company has a Voting Limitation that applies to all shares held by a single shareholder past 10% of all outstanding shares. In response to a group of shareholders who sold their shares to others in order to not trigger the voting limitation, the board did not count any of their votes. </t>
  </si>
  <si>
    <t>court is looking at two things: the language of the articles to see if the voting limitation can be applied here, and the equity of the boards actions. 
1. court determines that the voting limitation applies to groups acting in concert. But, the court determines the evidence proving the parties were acting in concert to be insufficient
2. Blasius analysis: the primary purpose of the board was to frustrate voting rights of the shareholders. 
Coster analysis: the board identifies a threat, and that is the threat of a board takeover that could result in the sale of the bank. First, the court would not find this to be a threat to a substantial corporate interest because (1) they would not have a majority of the board, and (2) the selling of the bank is not an existing threat / cannot be proven based on the record, and (3) protecting the shareholders from this outcome by not counting votes is not something the board is supposed to do. the court would not find this to be an "existential threat" as they did in Coster. therefore, the court would likely not find that the board faced a substantial threat. But, if the court did find that the board faced a substaantial threat, then the board's action would not be considered proportional to the threat. this action was not specifically tailored to the threat and was likely not the least restrictive thing the court could have done in response to the threat, especially since there was a lack of evidence that the parties were acting in concert. Therefore, under Coster, the outcome likely would not change.  
The court did not conclude on preclusion / coercion specifically, but this appears to be preclusion</t>
  </si>
  <si>
    <t>Berger v. Adkins</t>
  </si>
  <si>
    <t>Unreported; 2023 WL 5162408;  2023 Del. Ch. LEXIS 330</t>
  </si>
  <si>
    <t>Motion for Atty Fees</t>
  </si>
  <si>
    <t xml:space="preserve">attorney fee award: when a plaintiff is eligible to recover fees for a corporate benefit that moots a lawsuit. 
Unocal / Blasius
Sugarland factors </t>
  </si>
  <si>
    <t xml:space="preserve">Defendant board had a standstill provision that would require, during a transaction, for the shareholders to not engage with their stockholder rights during designated periods, and they claim that this frustrates the minority shareholder franchise rights. but the board waived its right to enforce certain standstill provisions, which mooted the lawsuit. </t>
  </si>
  <si>
    <t xml:space="preserve">Unocal / Blasius would apply, which means there is reasonably hope for success. 
Coster: following Coster, this decision treats Blasius as a context-specific variant of Unocal. 
Court goes through the analysis of what would have happened if they applied the Blasius / Unocal standard. 
threat: this was a defensive action adopted in response to a  perceived takeover. Plaintiffs also demonstrate that the action was not reasonable. 
Coster: if the court was looking attorney's fees and applied Coster: there was not a substantial threat. The board says this was a defensive action for corporate control. the shareholder seemingly may have had a majorty, but a proxy is not a substantial threat, I also find this action to be preclusive and coercive, and also not reasonably tailored or minimum interference because they told shareholders to stop exercising their rights for a period of time. this was not just an annual vote meeting being delayed - this is something more than that. That is why I think the shareholders would still win here.  </t>
  </si>
  <si>
    <t>Vejseli v. Duffy</t>
  </si>
  <si>
    <t>Unreported; 2025 WL 1189867;2025 LX 81716</t>
  </si>
  <si>
    <t>Board  has three classes of directors. They also have advanced notice bylaws for annual meetings. In response to a proxy contest, the board sets the date for the annual meeting for a little over one month away and amended the bylaws to reduce the number of Class I seats up for election. the shareholders had only a few days to submit nominations. Much later, the board rejected the notice for failing to comply with the advanced notice bylaws (disclosure problem)</t>
  </si>
  <si>
    <t xml:space="preserve">counts I and II challenge validity of the board reduction resolution as a breach of fiduciary duty and inconsistent with bylaws. 
Coster quoted: because the resolution was not adopted on a clear day but in the face of a mounting proxy contest, enhanced scrutiny applies. Everytime the mixed test of Unocal and  Blasius is mention, Coster is quoted. 
Blasius described. 
Unocal: not a threat, preclusive, and not reasonable.
Advanced Notice
Court applies Unocal / Blasius
Board Reduction Coster:
Coster: was this a substantial threat? No. this was not even a reasonable perception of a threat according to the court. so, the board immidiately fails. Additionally, this was also preclusive and coercive. It was not reasonably tailored and was not the minimum amount of interference. The board tooks day and days to respond each time the shareholders submitted something, the time between the notice and the deadline was only 10 days, and they took away an entire seat just so the shareholders had less people on the board. There are so many things that would have been less frustrating but still responding to the proxies. The board fails
Advanced Notice Bylaw: the threat here was upholding the advanced notice, and upholding corporate goverance documents is argubly one of the most important corporate interests. So yes, I think this would pass Coster. As for the second prong, the court determines it is not preclusive or coercive. I also think that this was the minimum amount of interference and reasonably tailored. All the board did was uphold the advance notice bylaws, exactly as written. Although, one could argue that the amount of time it took to review the notice and then reject it was unreasonable (I would argue this falls under bad faith but good faith is required for Unocal and Blasius, but the court did not mention this). But, I don't know that this argument is strong enough to hold for the shareholders, since at the end of the day the shareholders did not submit the notice correctly. the board even let them submit the questionaire late. So, overall I think the action was proportionate. </t>
  </si>
  <si>
    <t>Fogel v. U.S. Energy Sys., Inc.</t>
  </si>
  <si>
    <t>Unreported; 2007 WL 4438978; 2007 Del. Ch. LEXIS 178</t>
  </si>
  <si>
    <t xml:space="preserve">N </t>
  </si>
  <si>
    <t xml:space="preserve">special meeting was going to be held regarding restructuring and financial advising for a struggling company. Before the meeting, three independent directors communicated with one another about concerns regarding the CEO, and then they decided to fire him. CEO asked for a special meeting of the board for the purpose of voting on the removal of other directors. The bylaws specifically authorized the CEO to call such a meeting. The board passed the resolution to fire him and his request was ignored. 
Was he still the CEO when the meeting was called? If so, then he had authority and there should be a meeting. If not, then he did not have authority. </t>
  </si>
  <si>
    <t xml:space="preserve">Coster analysis: the board does not raise a threat in this case. This was a reaction to what they thought was a valid removal of the CEO, and therefore they thought they had no obligation to call the special meeting. But the provision existed before this transaction. it is not as if this provision was created as a defensive action taken in response to an action by the CEO. It already existed, and the board was in "good faith" (according to the court) following the provision.
Potential threat: if the CEO was able to call the meeting, then he may have had time to come up with a way to not be fired. And he was not helping the company as they were struggling. But that is pretextual, and potentially not in good faith because that seems like it would be taken for the purpose of frustrating his voting rights (which would bring us back to Blasius). additionally, the board does not raise such a threat, and the board is meant to identify the threat. 
As for prong 2, this was preclusive because not calling the meeting took away all of the CEO's voting rights, as did hiring him in the manner  that they did. But the frustration was specifically tailored to the situation (again, not really the threat because there really isn't one). Is this the minimum amount of interference that the board could have given him? Was ignoring the call for the meeting the minimum amount of interference? Since it takes away voting completely, I don't think we can consider it minimum (although I don't know what the alternative action with less frustration would look like). But overall, I think Coster fails on the first prong because the board is not able to identify a threat (or it just does not apply because there is no threat). I think that the shareholder is going to be successful based on this analysis - because there was no threat. 
that creates a coding problem. Because this maintains the holding for ignoring the meeting that the shareholders win, but it reverses the Blasius claim that the Board won. Hence the N and Y. </t>
  </si>
  <si>
    <t xml:space="preserve">the meeting prior to the annual meeting, or what took place during the annual meeting is not valid. The former was not called according to formality requirements, and the latter was haste and did not allow for CEO to defend himself. Neither of these are "meetings" under the DGCL. Even if it was a meeting, proper notice for it being used to fire him was not given
additional claim: board violated their fiduciary duty in frustrating his voting rights / for refusing to call the special meeting. Court agrees that this was a frustrating of voting, but it was not for the primary purpose of frustrating his voting rights. They had a good faith belief that he had been fired. Under Blasius, there is no breach of fiduciary duty. 
</t>
  </si>
  <si>
    <t xml:space="preserve">City of Westland Police &amp; Fire Ret. Sys. v. Axcelis Tech., Inc. </t>
  </si>
  <si>
    <t>1 A.3d 281</t>
  </si>
  <si>
    <t>plaintiff must show a "proper purpose" under Section 220 and a credible basis to infer a director is unsuitable under Pershing Square</t>
  </si>
  <si>
    <t>According to company guidelines, directors getting re-elected at the annual meeting had to receive a majority vote in order to remain on the board. Without a majority vote, they would be required to turn in their resignation. Here, four board members ran uncontested but did not receive a majority vote (likely based on their questionable actions with a buy-out negotiation). Under the plurality plus provision, they had to tender resignations. but the board did not accept those resignations, signaling that only having four board members would be harmful to the corporation. With this action, the shareholders' votes were discounted</t>
  </si>
  <si>
    <t xml:space="preserve">Coster shifts the burden from the shareholder to the board. The board going from four to seven members was not a substantial threat or serving an important corporate interest, or at least based on the information given the board would not meet that burden of proof. Although the response was tailored to the threat and not an aggressive response (as the court notes), it was arguably coercive and preclusive because it took away their votes and forced them to accept the board members that did not receive a majority. 
</t>
  </si>
  <si>
    <t xml:space="preserve">note: plaintiff argued that this was not a threat, and botht the Chancery and the Supreme responded saying that this action was not "defensive". I read from this that the court does not agree with the plaintiff that there was no threat, but they did not address the threat part of the argument directly. if court thinks that there is an threat (of having four board members), the court would likely agree that the response was proportionate based on how the describe the action as "not defensive". The response was also tailored to the threat of only having 4 board members because the response was merely keeping on the existing board members. Also not coercive or preclusive, as the court says that there was no "entrechment motive".     ******BLASIUS: (raised by the plaintiff on appeal but rejected by the court)
I can see this particular court holding with the board. but based on the shifting of burden objectively it seems like a shareholder would win.   </t>
  </si>
  <si>
    <t>Concord Fin. Grp. v. Tri-State Motor Transit Co. of Delaware</t>
  </si>
  <si>
    <t>567 A.2d 1</t>
  </si>
  <si>
    <t xml:space="preserve">along with Williams, which is also about how to vote proxies. </t>
  </si>
  <si>
    <t>claim: that the inspector made four legal errors in ocunting the proxy votes and therefore disenfranchised stockholders</t>
  </si>
  <si>
    <t xml:space="preserve">Blasius: stockholder franchise is the ideological underpining upon which the legitimacy of directorial power rests. 
This is not about a board action, this is about a mistake regarding a vote by the inspector. There was no defensive action. No threat. This is just about reading the proxies and the methods on how to determine who the proxies is voting for. This is not really a place for Coster. This is an interference with voting, but it is not by the board, it is not through a defensive action. 
Blasius is applied here but it is a different part of Blasius. they discuss how Blasius holds that inspectors properly confine their inquiry to the face of the proxy cards, and therefore no extrinsic evidence should be used. And now the current court did not follow that procedure. THE TEST ITSELF IS NOT USED. 
Court says Williams controlls: inspectors must reject all identical but conflicting proxies when the conflict cannot be resolved from the face of the proxies. 
</t>
  </si>
  <si>
    <t>Gantler v. Stephens</t>
  </si>
  <si>
    <t>965 A.2d 695</t>
  </si>
  <si>
    <t>(1) did the board reach its decision in the good faith pursuit of a legitimate corporate interest? (duty of loyalty) (2) did the board do so advisedly? (duty of care) (overcoming business judgement rule</t>
  </si>
  <si>
    <t xml:space="preserve">S </t>
  </si>
  <si>
    <t xml:space="preserve">First Niles was a struggling company. They received three offers for mergers, but the future positions of the board members were either in contemplation or would be determinated. Through failures to provide due dilligence to the potential buyers, the deals fell through. The board wanted a restructuring where they would privitize and reclassify shares, which would utilmately take away voting power. shareholders claim that this action was taken purely for the benefit of the shareholders at the expense of the shareholders. Additionally, they claim that the proxies given to the shareholders to vote on this was materially insufficient and was missing valuable information. </t>
  </si>
  <si>
    <t xml:space="preserve">court rejects plaintiff's request to apply Unocal. they determine that there is no defensive action here. 
This case is about fiduciary duties and trying to overcome the presumption of the business judgement rule. 
Blasius is quoted when the court is discussing how any proxy/disclosure in contemplation of stockholder action requires full material information disclosure to the shareholders 
Delaware Supreme Court made clear that Unocal, and therefore by extension Coster, does not apply here. There was no defensive action taken by the board. This action was an act of disloyalty, not defensive conduct. They were not responding to a threat by the shareholders, there was no hostile takeover, or any evidence that the board was acting defensively. </t>
  </si>
  <si>
    <t xml:space="preserve">Hill Int'l, Inc. v. Opportunity Partners L.P. </t>
  </si>
  <si>
    <t>119 A.3d 30</t>
  </si>
  <si>
    <t>clear and unambiguous / ordinary meaning</t>
  </si>
  <si>
    <t xml:space="preserve">plaintiff submitted notice that it would present two nominees for directors at the annual meeting. Board claims that the notice did not follow the bylaws because the board gave more than 70 days notice, and therefore the shareholder was not subject to the 10-day rule. Since it was not submitted within the required time frame, the board declared it invalid and the plaintiff would not be allowed to present the nominees at the meeting. shareholder claims the notice was given later than the board claims, less than 70 days before the meeting, which triggers the 10 day rule, and therefore it was submitted on time. </t>
  </si>
  <si>
    <t xml:space="preserve">it does not seem like Coster applies because the board is not responding to a threat to the corporation. They are interpreting the bylaws to read one way and then limiting nomination by a shareholder based on that interpretation. This was not really an action taken by the board to limit shareholder voting. 
it is unclear if you even get to the test because the court determined that the board's interpretation of the bylaws was incorrect. so their actions were invalid on a completely different level. </t>
  </si>
  <si>
    <t xml:space="preserve">Coster may apply because there was an interference with shareholder voting. If the test applies, then the threat to the firm is the accused violation of the bylaws, which was accomplished by not submitting notice of the nominees within the required timeframe. This violation would not care substantial harm to the firm, which means that on prong one the board would lose. If the court disagrees with the interpretation of prong 1, then we move on to prong 2. In prong two, the response was tailored to the threat, which was to not uphold the nomination because it violated the bylaws. it was proportionate, it was not preclusive, and it was not coercive (similar fact pattern to Blackrock. so I think the evaluation would be the same). </t>
  </si>
  <si>
    <t>Shamrock Holdings, Inc. v. Polaroid Corp.</t>
  </si>
  <si>
    <t>559 A.2d 278</t>
  </si>
  <si>
    <t>Unocal</t>
  </si>
  <si>
    <t xml:space="preserve">Shamrock wants to acquire Polaroid. Polaroid created a 14% ESOP, which gives management a leg up in opposing a takeover bid. Then Shamrock announced a tender offer of  $42 per share, conditioned at 90%. If the ESOP was waived, then it would go down to 40%. they considered offer a threat to Polaroid's corporate policy after much deliberation and discussion. Devised defensive measures of issuing millions of stocks. Shamrock made another offer, but the board rejected it. </t>
  </si>
  <si>
    <t xml:space="preserve">Coster: the court specifically says that they are hesitant to say that there was a reasonable preception of a threat. Therefore, I find it hard to believe that this could ever be considered a substantial threat or an existential threat. It is definitely a threat, in that a potential $5M judgement is coming in and this might undervalue the company. However, I don't think that is substantial enough to frustrate shareholder voting. this was not pretextual, and court finds that there was good faith. However, there is the issue of the stock released being issued to the Corporate partners, which could constitute bad faith. But the court does not think there is enough evidence for that. If the court found there to be a substantial threat, then it also already determined that this was not coercive or preclusive. However, I do not think this was reasonably tailored or the minimum amount of interference. I think that issuing millions and millions of stocks to corporate partners is more frustrating than just issuing stock to other parties. The board claims they could not get others, which is questionable. But, this frustrates Shamrock even more because these are friendly parties to the board. So while Polaroid and Shamrock have equal amounts of stock, the board is friendly with the new stockholders. So I think that this ensures Shamrock's victory on the second prong, but I think the argument on the first prong is stronger. </t>
  </si>
  <si>
    <t xml:space="preserve">for judgement of the ESOP, plaintiffs bring Unocal. Claims that Shamrock requested a friendly meeting to work with the company, did not suggest a takeover, and then Polaroid issued all of that stock. 
Blasius is denied because the court cannot find evidence that thwarting shareholder voting was the primary purpose. court says that this action was not preclusive. 
Unocal: reasonability; board met six times in four months to review the Shamrock offer, discussed it with management, financial advisors, etc. to discover that this was a hostile offer. Shamrock never represented that $45 was fair, and it does not offer full value of the company, specially the Kodak judgement. the threat is that the shareholders may choose the inadequate offer before a better one can come in. court is even skeptical about this being a reasonable threat. But, Polaroid is expecting a big payout, which would make the firm much more valuable. The court cannot conclude on the corporate / management distribution of stocks and whether they were proportionate. 
</t>
  </si>
  <si>
    <t>H.F. Ahmanson &amp; Co. v. Great Wn. Fin. Corp.</t>
  </si>
  <si>
    <t>Unreported; 1997 WL 305824; 1997 Del. Ch. LEXIS 84</t>
  </si>
  <si>
    <t>permanent injunctions</t>
  </si>
  <si>
    <t xml:space="preserve">Ahmanson makes an unsolicited bid of $6B to offer to acquire Great Western in a stock-for-stock tax free merger. Each of GW stock would be traded for 1.05 shares of Ahmanson. GW board voted to cancel the annual meeting scheduled for April 22 to try and get more information. Great Western accepted a merger agreement with Washington Mutual for .9 common stock but $6.1B. Investment bankers assured that the deal was fair. There is a fiduciary out clause, where Washing Mutual would receive $95M in a termination fee. If they entered into an agreement with Ahmanson, they would owe another $100M. They rescheduled the annual meeting for June 13th, and the spcial meeting for the merger vote for June 13th. there was a requirement in the bylaws to reschedule the annual meeting "as soon as practicable"
plaintiffs claim that board is frustrating shareholder voting by putting the merger meeting before the annual meeting, it makes voting for the directors meaningless. additionally, the termination fee is coerceive, and they are missing material disclosure of what the Ahmanson directors would have voted 
Also claim that this action was preclusive and not reasonable </t>
  </si>
  <si>
    <t xml:space="preserve">However, under Coster, I dont think that this analysis would work. In Coster, the board was dealing with an "existential threat". The offer did not seem to be an existential threat. This offer provided 1.5 per share, when the other bid only gave .9 (and the investment bankers said that offer was fair). I suppose one could argue that the offer being $100M less than the other offer was a consideration. And the court even says that the other deal was not necessary financially supperior. This deal was going to bring value into the company. Although the offer was aggressively done, I don't know that it hits the level of "existential threat". There is no harm to the company here. Therefore, I think this fails the first prong and Coster would change the outcome. However, if the court did not agree, then I think it would pass the second prong. The court has made it clear that this was not coercive or preclusive. the shareholders still have the right to vote for their slate, and the amount of the termination fee is less than $3% of the deal. However, this does not seem like the minimum amount of interference. This is a 50 day delay. In another case the court cites, the delay was only 25 days. That I feel would be a minimum amount of delay. 50 days I do not think was the minimum response. it was not preclusive, but it was not was tailored. 
On at least the first prong, I think that Coster would change the outcome of the analysis. </t>
  </si>
  <si>
    <t xml:space="preserve">plaintiffs raise a Blasius claim and Unocal. 
Focus for this case is the fiduciary duty claims, where Blasius and Unocal are brought. Court denies both cases. They deny to apply Blasius and they think that the board wins under the Unocal standard.  
Blasius: Ahmanson claims that it applies because delaying the annual meeting was done for the purpose of frustrating Great Western's shareholder ability to vote for directors. However, the court responds saying that this action will not frustrate the shareholder franchise. it is a delay, not a cancelation. They have every opportunity to elect the Ahmanson slate of directors. The length of the delay does not seem to be a factor for the court here. 
Unocal: Ahmanson contends that the threat was the election of its slate of three directors. However, court points out that the board was confronted with a multi-level attack that required an integrated response. They claim this was a hostile bid. And the board continued to inform the shareholders on what was happening. In response to these threats, the board postponed the meeting. And since they will have the opportunity to exercise their voting rights, it is not preclusive or coercive, and the 50 days is within a range of reasonableness. </t>
  </si>
  <si>
    <t>In re Gaylord Container Corp. S'holders Litig.</t>
  </si>
  <si>
    <t>753 A.2d 462</t>
  </si>
  <si>
    <t xml:space="preserve">Unocal </t>
  </si>
  <si>
    <t xml:space="preserve"> the board adopts the following: if a shareholder buys more than 15% of common stock without approval, all other shareholders have the opportunity to purchase more shares at a substantial discount. This was a barrier to an acquisition offer that was not supported by the board. But, the proxies can still take over means of taking over the board - special meeting or majority consents. This is not a complete bar. They did this as a response to potential coercive acquisition offers, and hostile acquirors. </t>
  </si>
  <si>
    <t>Coster: the board identifies the threat, which is the dual class structure expiriing and opening up the gates for hostile acquisition offers. I hesitate to say that this is a substantial, existential corporate threat. There is no offer. This is merely the perception of a threat, which is more Unocal than Coster. Coster seems to require more than just a rational perception. If the board passed the first prong, then it is likely they would pass the second prong. this was not preclusive, not coercive, was tailored to the threat of stopping hostile offers, and seems like a minimum amount of voting interference since it still allows acquisitions to suceed if the shareholders take control of the board and win proxy contests. I think it would fail the first prong but suceed the second prong. On the other hand, the board here seems very convinced by this threat. But considering there were not offers, I can't say this is a real threat, or anything more than the perception of a threat. So, I think the board would fail Coster (but it is close)</t>
  </si>
  <si>
    <t xml:space="preserve">Unocal: the threat brought is that the dual class voting structure created a threat to the corporation. The directors were independent. The expiration of the dual class voting left the corporation open to a hostile acquisition offer. Even though no offer was inpending, it is a rational triggering event. If it was just their own loss of control, the court would not accept that threat. But the board is focusing on the fact that without controling shareholder, they were in a materially different position to fight off hostile acquisitions. They pass the first prong. As for the second prong, this action was not preclusive or coercive. It is not forcing a vote for something board approved, and it does not preclude accepting acquisitions entirely. it just makes them harder. 
Rejects Blasius compelling justification. there is no stockholder vote that is threatened, nor did the board purposefully thwart such vote. </t>
  </si>
  <si>
    <t>Aquila, Inc. v. Quanta Servs., Inc.</t>
  </si>
  <si>
    <t>805 A.2d 196</t>
  </si>
  <si>
    <t>Aquila had the right to obtain up to 49.9% of the stock, and the two had an agreement that Quanta would not about anything that would dilute their ownership ratio below 49.9%. Aquila nominated a competing slate of directors for the baord. Quintala was likely to lose the proxy contest. In response, the board adopted the SECT, which allows Quanta to place a block of shares to be released. The SECT purchased $8M shares for $132M and a trivial amount of cash. They were able to vote these shares. This increased the voting power of the Quanta employees at the expense of the shareholders, all of whom had their stocks diluted 10%</t>
  </si>
  <si>
    <t xml:space="preserve">Coster: the threat here was that the board was likely going to be removed, but also "employee unrest" based on the analysis by the committee. The plaintiffs think that the reasoning here is pretextual. The court says that because this was a good faith and there was an investigation, that leans in favor of the board. But, I do think that the real threat here was the removall. I think that the employee unrest is pretextual. If the court did not think it was pretextual, I think that the board would also lose on the second prong. The court analyzes here that the action does not seem to be reasonably tailored to the threat. It does not seem like the board analyzed the threat of employee unrest and reasonably came to the SECT. this response is more tailored to the threat of losing the proxy context, and I agree. But, this also seems like the minimum amount of interference the board could take because at the end of it, Aquila still has a lead. But they could have diluted the shares much less, or done something else to try and win the proxy. this is also not preclusive or coercive. On the second prong, the analysis here is very unpredictable. It is actually very unclear how the court would rule. But considering this does not seem reasonable, I think that the board would still lose.  </t>
  </si>
  <si>
    <t xml:space="preserve">Aquila alleges two things: (1) the shares cannot be voted because they are owned by the issuing corporation, and (2) that the adoption of the SECT and its actions violated Blasius and Unocal because it diluted their shares. 
1. The court is unable to answer who owns the SECT shares at this time, and therefore does not know if they can be voted. 
2. this is a defensive measure in response to the proxy contest. but these actions are not preclusive or coercive. Blasius does not apply. this makes it harder for Aquila to win the proxy contest. Will be analyzed under Unocal. 
Unocal: there is a reasonable fear of a threat to a corporate interest. and, there was a good faith take by independent directors to analyze the threat. At this time, the court does not decide if the prong is met, but they are not ruling either way. But, they lean with the directors because this was a good faith action with a reasonable investigation, and they concluded that this could cause employee unrest (i don't buy this). The court does not think the defendants will be able to meet the reasonableness standard, because there is little link between the defensive action and the threat, or that the committee truly analyzed the threat and came up with a reasonable response. But, they are still the largest stockholder, including the SECT. But this does not seem preclusive or coercive, because voting was not completely restricted, they could still vote, and who to vote for was not forced
</t>
  </si>
  <si>
    <t>Stahl v. Apple Bancorp, Inc.</t>
  </si>
  <si>
    <t xml:space="preserve"> 579 A.2d 1115</t>
  </si>
  <si>
    <t>Mohan and Unocal</t>
  </si>
  <si>
    <t xml:space="preserve">Mr. Stahl was gradually acquiring more and more of Bancorp's stock. In response the board adopted a stock rights plan, which said that any stockholder that did not already own 15% of the company's stock came to beneficially own 15%, or anyone who already did acquired 1% more, there would be a substantial dilution. Mr. Stahl then notified the board that at the next meeting, he would be proposing a board increase from 12 to 21 and nominating the 13 directors himself. He also submitted a cash offer for all shares, which was conditional on the acceptance of his amended bylaw, the election of his of 13 directors, and the redemption of the rights plan or that the rights are invalid. 
financial advisor concluded that the Stahl offer was unfair, and the board could respond but would need more time. so they postponed the annual meeting and rejected the Stahl offer. 
claim: that the beneficiary ownership provision is invalid, or if valid, the exemptions apply here. </t>
  </si>
  <si>
    <t xml:space="preserve">Coster: the board pretty clearly states here that while there is a threat of Stahl gaining a lot of stock, and that reducing bidders or increasing his negotiating power, or the perception that he would prevail in his proxy, the extent of the threat is not very great. On that point alone, this this is not a substantial / existential threat to a corporate interest, the board would fail on the first prong. And whatever reasons the board is giving, they seem pretextual to me. this action was taken directly in response to Mr. Stahl obtaining stock, most likely because they were afraid of their removal or losing their majority with his new board. And that is not in good faith. for the second prong, this is not coercive, but it is preclusive because it is a restriction on the proxies. Although, the board says the interference is minimal. I would also say that this was tailored, and likely minimum interference because he could still vote all of his shares. I think this is close, but I think the court saying that the threat posed by Stahl was minimal, that changes the outcome. </t>
  </si>
  <si>
    <t xml:space="preserve">Mr. Stahl makes an offer for $38 for any and all shares. 
There is an exception: any agreement that arises soley from a revocabe proxy or consent given in response to a public proxy or consent solicitation. The effect of the beneficial ownership definition is to isolate him and prevent him from reaching agreements with other shareholders. claims that blocks of votes that do not bind the shareholders should not be 
Blasius is denied. Unocal is brought but not used. 
If the provision is waived, then: he could accumulate more and more stock, and the more stock he acquires, the less likely other bidders will take chances on the comapny, could mean that the stockholders are losing out on higher bids, and the negotiating power of the board would go down. 
court said there would be a threat of Stahl, but they do not know if the threat would be great. </t>
  </si>
  <si>
    <t>In re The MONY Grp., Inc. S'holder Litig.</t>
  </si>
  <si>
    <t>853 A.2d 661</t>
  </si>
  <si>
    <t>BJR</t>
  </si>
  <si>
    <t xml:space="preserve">Merger agreement. Company would gain $79M, and the directors would receive $47M of that. There was an increase in trading shares, which was entities buying the stock to vote for the merger at the expense of the shareholders. 
MONY pushes back the special stockholders' meeting. They changed the record with the intent to try and get the merger approved, by increasing the number of votes, and that the stockholders of the new date would be more likely to vote yes. And, the board took old proxies from the original merger agreement and used them to vote in favor of the new merger agreement. </t>
  </si>
  <si>
    <t xml:space="preserve">Coster analysis: the court identifies a threat - the possibility that a merger that the Board determined to be in the best interest of the company and shareholders, and supported by the majority of shareholders, would fail. That is a real threat. But unlike Unocal, Coster requires that the threat be real. While Unocal will accept a reasonable belief for a preceived threat, under Coster the threat has to be a real one. I don't think there was a real threat that the merger was not going to be approved, especially considering they said the majority of the votes that had been counted thus far were in support of the merger. I do not think that the board would pass the first prong of Coster. If the court did accept this as a real threat (considering it was also in good faith and not just saying that they knew better than the shareholders), then it likely would pass the second prong. It was not preclusive. or coercive, it was tailored, and it was a minimum amount of frustration because they only pushed the meeting back. But once again, it seems like the purpose of Coster is to make the first prong stricter than Unocal, since it requires a real, non pretextual threat. So I think that Coster would change the anaylsis. Additionally, Coster puts the pressure on the board, while the BJR puts pressure on the shareholders. So it stands to reason that the outcome would change. </t>
  </si>
  <si>
    <t xml:space="preserve">Blasius is used as an example of a good faith action to protect the corporation was found to violate loyalty to the shareholders by frustrating their votes. Setting a new record date, by itself, does not fall within the scope of coercion or thwarting the votes. the vote will still happen. So, Blasius is not really applicable. court decides that the BJR is the appropriate standard here. Unocal also does not apply because this is not a defensive action. If the merger goes through, then the directors lose their positions on the board. 
</t>
  </si>
  <si>
    <t>Yucaipa Am. All. Fund II, L.P. v. Riggio</t>
  </si>
  <si>
    <t>1 A.3d 310</t>
  </si>
  <si>
    <t xml:space="preserve">Yucaipa was quickly increasing their shares of Barnes and Noble, while criticising the management. In response, the board decided to freeze the situation so nobody besides Riggio, their long time biggest shareholder, could continue to hold the biggest number of shares.They implemented a rights plan with a poison pill for stockholders who hold more than 20%, or multiple stockholders working together who own more than 20%. Board admits that Yucaipa had no history of being hostile with them.  Riggio still owned 30%. However, this rights plan specifically did not preclude taking over the board entirely. It would delay it, and anyone waging one would have to win multiple times before they were successful. </t>
  </si>
  <si>
    <t xml:space="preserve">Coster analysis: plaintiff eventually admits that the board was facing a threat, because of its rapidly increasing shares and intent to have 50% ownership. They say they had a reasonable basis for adopting the rights plan (it can be assumed this is an existing threat because the plaintiffs admit that there was one.) What is unclear is whether this was an "existential threat" that Coster requires. There is nothing in the facts that alludes to Yucaipa's buying of a majority share to be harmful to the business. Even though there was a legitimate threat and evidence that Yucaipa wanted to elect three directors to the board (at the same time three major directors, including Riggio, were up for re-election), I do not see how this is a substantial threat. They had ideas for the company, and the court does not suggest that those ideas would hurt the company. only that it would take three very important directors out. Again, I do not see that as a substantial threat. They had previous transaction that could allude to public shareholders being "treated differently" but once again I don't think that is a substantial threat. They have never once been hostile to Barnes and Noble, or shown any sign of doing things that would harm the company. 
If this was considered an existential threat, then the court has made clear that this was no preclusive or coercive, and was reasonable. Under Coster, reasonableness means that this was the least oppressive thing the board could do in response to a threat. This would seem to pass that test. This rights act did not stop proxy contests entirely. Yucaipa could still win proxies, but it would just take longer than it normally would. So, it was frustration but it could be considered a minimal amount of frustration. 
However, due to the arguably weak threat that the board presents,I think that Coster could change this analysis (but it is very close). I think that this is the difference between Coster and Unocal, in that Coster has a stricter judgement of the threat. This is not a substantial threat, and I think that the board would fail that prong of Coster. </t>
  </si>
  <si>
    <t xml:space="preserve">Blasius is suggested by Yucaipa, but is rejected by the court. Court also rejects entire fairness. 
Based on precedent, this type of rights plan is meant to be analyzed under Unocal. Board cannot say for certain that the rights plan was for the primary purpose of thwarting shareholder voting. It was for the purpose of protecting Barnes and Noble from the threat of being subject to influence or control by a block of shares that emerged without paying a fair price.
</t>
  </si>
  <si>
    <t>Third Point LLC v. Ruprecht</t>
  </si>
  <si>
    <t>Unreported; 2014 WL 1922029; 2014 Del. Ch. LEXIS 64</t>
  </si>
  <si>
    <t xml:space="preserve">alleged misuse of a stockholder right's plan. In response to a threat posed by increasing hedge fund activity, the corporation adopted a rights plan that would be triggered at a lower percentage of ownership for those stockholders who file a Schedule 13D than those who filed 13G. This gave the board an advantage over a proxy contest with the hedge fun (who was also a shareholder)
plainitffs claim that the rights plan was created with the sole purpose of combatting the proxy contest. it limited shareholder franchise. </t>
  </si>
  <si>
    <t xml:space="preserve">The threat the board faces is that the hedge funds are trying to gain control of the Company without paying a premium, and it was objectively reasonable for them to perceive that threat. Unclear whether this is an existing threat, and it is unlikely that the court would consider this an "exestential threat" as Coster calls for. The court thinks that this is neither preclusive or coercive. It appears tailored to the threat, but it seems like an extreme frustration of franchisement. the cap on shareholding is very low, despite the fact that owning 10% or 20% is not a majority. It does not guarantee a takeover. The court could have raised the cap and it would have (1) frustrated voting less and (2) would still be tailored to the current threat. On the other hand, this is not that frustrating because a takeover with a 10% or 20% cap is still attainable. But, the board here seems to think that this was a proportionate response. Regardless, I do not think that the shareholders pass the first prong of Coster (which seems to be stronger than Unocal), in showing that there was a substantial threat here. I think under a Coster analysis, the outcome would be different
court specifcially says that when looking at this under equity, it leans more in favor of the plaitniff. </t>
  </si>
  <si>
    <t xml:space="preserve">public company at the time. Became private in 2019. 
Third point: shareholder / hedge fund. 
Threat: hedge fund would want to focus on short-term instead of long-term profit. They would strip the company of capital. they kept increasing their stock percentage
Rights plan: had a two tier system, one with a 20% cap and one with a 10% cap. it would only be in effect for one year without shareholder approval, but nothing stated the board could not adopt it again. it would take 100 days for it to take effect. 
the two parties negotiated to stop a proxy context. Third Point wants a waiver of the Rights Plan, as they are close to the 10% cap. 
Blasius is considered, but ultimately the court holds that combatting the proxy and disenfranchising the shareholders was not the primary purpose, or at least the plaintiffs did not show that it was. It may have been a purpose, but it was not the primary purpose
</t>
  </si>
  <si>
    <t>255 A.3d 952</t>
  </si>
  <si>
    <t xml:space="preserve">appeal </t>
  </si>
  <si>
    <t>Modified Blasius</t>
  </si>
  <si>
    <t xml:space="preserve">When using Coster after remand, the court holds for the board. They faced a threat that was considered an "exestential crisis" to the corporate in the form of a custodian was broad powers. The court determined that their response was proportionate to the threat because this was considered a major threat and the response was tailored to achieve the goal of mooting this action. there were more aggressive options they would have taken, but they didn't. Finally, the court determined they were not preclusive or coercive. This did not bar Coster from taking control ever, it merely barred the Custodian Action. As an equal 1/3 owner, she had ways to get control (casting swing votes). and through that path, preclusion is negated. </t>
  </si>
  <si>
    <t>COURT HERE IS SETTING UP THE NEXT COURT TO USE BLASIUS/SCHNELL, BUT NOT ACTUALLY APPLYING IT</t>
  </si>
  <si>
    <t>Maffei v. Palkon</t>
  </si>
  <si>
    <t>339 A.3d 705</t>
  </si>
  <si>
    <t>appeal</t>
  </si>
  <si>
    <t>Business Judgement Rule</t>
  </si>
  <si>
    <t>board, controlling shareholder, and some minority shareholders vote to switch incorporation from delaware to nevada. Maffei had controlling votes and voted in favor of the reincoproation. Minority shareholders claim that it is for the personal benefit of the shareholder/board and at the detriment of the minority shareholders (breach of fiduciary duties, sincee it essentially takes away the stockholders right to sue because of the increased protections for the board)</t>
  </si>
  <si>
    <t xml:space="preserve">The board's actions were not in response to an imminent threat to an important corporiate interest, nor was this in response to a threat impeding on an important corporate benefit. The purpose of the board's actions was to reincorporate to Nevada for the purposes of: protections against liability, minimized court times, reduced costs and risks of litigation, and lower taxes and fees. Although these benefits are arguably important, they do not impose substantial threats. therefore, the board would not be able to meet prong 1 of the test.
Blasius is quoted in footnote </t>
  </si>
  <si>
    <t xml:space="preserve">honestly I don't think this is a Coster analysis because there is no frustration of disenfranchisement, only the ability to bring suit. </t>
  </si>
  <si>
    <t>Edelman v. Authorized Distrib. Network, Inc.</t>
  </si>
  <si>
    <t>Unreported; 1989 WL 133625; 1989 Del. Ch. LEXIS 156</t>
  </si>
  <si>
    <t>MSJ</t>
  </si>
  <si>
    <t>Empire of Carolina</t>
  </si>
  <si>
    <t>Ackerman, in response to poor performance of Datapoint, planned a solicitation of consents from the shareholders authorizing removal of the board, and nominating his own slate. The board amended the bylaws. This required stockholders wishing to solicit written consents request the board to fix a record date, and then the board has to meet within 10 days to set the date. 
Ackerman delivered a letter and written consent seeking to remove the board. Ackerman considers this as having fixed the record date, while the board thinks this was the request for the record date. The board met, set the record date as September 27 (they weree delivered on the 7th), and then on the 28th Ackerman disseminated the consents to the stockholders.
On september 11 and 12, three affiliates of Edelman (a director) purchased 40% worth of outstanding shares. Ackerman now challenges this transaction</t>
  </si>
  <si>
    <t xml:space="preserve">Ackerman argues that the bylaw amendment goes against stockholder rights to take action immediately by consent, and how the board could think this is "minimal essential provisions". Court points out that this default rule can be changed by corporate goverence documents. 
Empire of Carolina Test: 
(1) whether the board's primary authority to fix a record date has been preempted by the alternative method for fixing a record date. (is the board precluded from fixing a record date because it has abdicated its authority to the stockholders?) : the board has not abdicated because they created a procedure and explicitly retains authority. 
(2) has the board acted within the parameters of s213, exercised business judgement, and impermissibly manipulated the corporate machinery?
Ackerman claims this bylaw is meant to entrench the board because it was adopted around the same time as other bylaws that were shown to do the same. 
There is no mention of the 40% stock purchase by Edelman affiliates. 
Coster: Coster would not apply here because the board is within their right to amend the bylaws, create a procedure for consents, and they followed those procedures. They also claim that the 40% stock purchase was done on the open market, so taking that as true since the court does not discuss it, it seems like there wasn't really any interference or attempted interference here for Coster to judge. The action was not coerceive, preclusive, this is a bare minimum amount of interference. 
Blasius: stockholders have the right to contest the election of directors by written consent of stockholders. </t>
  </si>
  <si>
    <t xml:space="preserve">In re RJR Nabisco, Inc. S'holders Litig. </t>
  </si>
  <si>
    <t xml:space="preserve">Unreported; 1989 WL 7036; 1989 Del. Ch. LEXIS 9 </t>
  </si>
  <si>
    <t>Revlon, BJR</t>
  </si>
  <si>
    <t>Nabisco was looking to go private, and was looking for offers. They were receiving a lot of bids from different compaies way over the value they requested. They received an offer from KKR, but it had a condition that it had to be responded to by a certain day. There was concern it would be removed. KKR bid 106, Management bid 108. while the company was considering three offers, they asked KKR to extend the deadline, but it was not assured. Management raised its bid to 108. KKR was worth between 108-108.50 per share, and Management was worth between 108.50-9 per share. Granted KKR the deal</t>
  </si>
  <si>
    <t xml:space="preserve">concerns: the withdrawl of the bids if they kept negotiating, the difference in structures and equity, 
bad faith claim: that the board never intended to pick the best offer, but just wanted Management to lose. They picked an offer that was $3 less cash value. They were under severe time constraints to lose a very valuable deal. and there were provisions in the Management deal that were not as appealing. 
all information was reasonably available. 
Blasius quoted in footnotes: if plaintiff cannot show bad faith or gross negligence, there is no basis for injunction. no damages if an uninterested director has acted in good faith and with dur care on questions that fall within their power.
Coster: the court faced a significant threat here - losing the KKR offer. Yes, the Management deal was higher, but the KKR deal had more favorable terms. I think that the court would easily find this to be a significant threat, especially considering how much time and effort went into the negotiations. They acted in good faith and there was no pretextual claim. On the second prong, this action was not preclusive, not coercive, and a minimum amount of interference because the deal was very close and had mroe favorate terms that the board wanted. It was also tailored in that it was directly responding to the time limit. They did not accept a deal that was far worse - they were evailuated to be very close in value. However, this is not really a voting problem or a disenfranchisement problem so likely Coster would not fit in here. </t>
  </si>
  <si>
    <t xml:space="preserve">Paramount Commc'ns, Inc. v. Time, Inc. </t>
  </si>
  <si>
    <t>Unreported; 1989 WL 79880; 1989 Del. Ch. LEXIS 77</t>
  </si>
  <si>
    <t>Unocal, Revlon</t>
  </si>
  <si>
    <t>Time has long worried about a takeover, and has armed itself with defenses like a staggered board, restrictions on shareholder action by consent, 50 day advanced notice, and a poison pill rights plan (15%). Time was in talks to merge with Warner. Time considered Warner to be a great partner for several reasons, including presence, merging operations with ease, and assets. Paramount makes an offer to Time for $175. Time yelled at them calling it "smoke and mirrors". Board members preferred Warner deal and said the Paramount offer was inadequate, because the prospects of the joined Time-Warner were much higher. (*note, there was a compensation for senior officers under the Time-Warner agreement). Shareholders did not get a vote.</t>
  </si>
  <si>
    <t xml:space="preserve">Rule: directors are under no obligation to act so as to maximize the immediate value of the corporation or its shares, except in the special case in which the corporation is in a Revlon Mode. 
Disenfranchisement question: did the board have a duty to let the shareholders decide whether the company should be sold? The court raises Unocal. 
There is no rule in Delaware for Shareholders to approve or deny an agreement of merger without board action. The court denies that any franchisement was infringed here. 
board: the achievement of the Warner agreement was "plainly a most important corporate policy"
Coster: likely would not apply because, like Blasius, there was no right to disenfrancisement under Delaware Law or the corporate agreements  here. But, if it does, then the board concludes that the company did face a substantial threat. The Warner agreement not going through, the court says, is the most important corporate policy, which I think would hit the Coster standard. There is the potential of bad faith because of the compensation, but that argument is not discussed much here (and I do not think it is effidentiary strong enough). On the second prong, this action was not preclusive or coercive, and it seems like it was tailored and minimum interference. The Warner agreement was still a great agreement, and through a lot of deliberation Time knew that Warner would merge well and there would be a lot of benefits. Yes, it was less expensive, but the deal was still very profitable, and long-term the shares were higher than the offer. Therefore, I do not think that Coster would change this analysis. </t>
  </si>
  <si>
    <t>Parshalle v. Roy</t>
  </si>
  <si>
    <t>567 A.2d 19</t>
  </si>
  <si>
    <t>Williams</t>
  </si>
  <si>
    <t xml:space="preserve">There was a vote for two slates of directors. The first report indicated Ariens and Parchsalle were elected, but there were errors with that report. The new report demonstrated that Roy and Martin were elected. 
Ariens and Parchsalle claim that a lot of around 18,000 proxies were incorrectly voted, or that a new election is needed. The only </t>
  </si>
  <si>
    <t xml:space="preserve">Court denies the first claim, upholds the second, and grants a new election. 
Blasius: rare case where evidence extrinsic to proxies may be considered, namely, where the challenged vote is claimed to be a result of fraud or breach of duty. 
This is not a board action, this was counting of the proxies by the Inspector. The competing slate of directors is just pointing out the mistakes and how the proxies should be read. the two slates have different opinions on how they should be read. Coster would not apply here. the only disenfranchisement that is discussed if if the proxies were determined incorrect and a new election was not remedied. </t>
  </si>
  <si>
    <t>Rainbow Navigation, Inc. v. Yonge</t>
  </si>
  <si>
    <t>Unreported; 1989 WL 40805; 1989 Del. Ch. LEXIS 41</t>
  </si>
  <si>
    <t>ordinary, obejctive meaning section 228, clear and unambiguous language, fraud, and self-dealing</t>
  </si>
  <si>
    <t xml:space="preserve">there were three factions of stockholders that each held a certain percentage of stock (Pan Ocean, HTI, and Reesema) On November 21st, Reesema switched his loyalities to Pan Ocean. That action removed the defendants as directors and appointed the plaintiffs. 
claims that the removal of directors requires unanimity per the agreement, and that the removal constituted illegal vote buying. </t>
  </si>
  <si>
    <t xml:space="preserve">the claims here are incorrect proceedure for director removal, vote buying, and potential self-dealing by HTI
Blasius: a court ought not to resolve doubts in favor of disenfranchisement. 
The closest claim here to disenfranchisement is the unanimity for the removal of directors. However, Coster would not change the analysis because the language of the statute makes clear that the removal does not require unanimity of shareholders voting to remove the directors. So, there was no disenfranchisement. 
Vote buying is also not a Coster problem. Also, this is more between shareholders in their capacity as shareholders. This is not really a board action that would accept a Coster analysis
</t>
  </si>
  <si>
    <t xml:space="preserve">Centaur Partners, IV v. Nat'l Intergroup, Inc. </t>
  </si>
  <si>
    <t>582 A.2d 923</t>
  </si>
  <si>
    <t>a high vote (super majority) vote which purports to protect minority shareholders by disenfranchising the majority must be clear and unambiguous</t>
  </si>
  <si>
    <t xml:space="preserve">The amended bylaws, accepted by the shareholders, stated that an 80% super majority shareholder vote was required to change the class of the directors, "or any similar provision" of the bylaws. Centaur anticipated that National would determine this to be a similar provision and would call for a super majority vote to allow Centaur to increase the board from 8 to 15 seats. </t>
  </si>
  <si>
    <t xml:space="preserve">court holds that the charter and bylaw provisions regarding changing the number of members on the board and the super majority vote are neither unclear nor unambiguous.
Court also concludes that the 80% vote rule applies to expanding the board because it is similar to the provision specifically requiring 80% vote, which is changing the class of the directors.  
finally, the amendment Centaur was proposing stated that the number of directors in the bylaws could not be changed by the board, which goes against Delaware Law assuming the Board has the right to amend the bylaws. 
blasius is quoted: we have general policies against disenfranchisement
No threat, no defensive action, not preclusion or coercive. This case is about the interpretation of the bylaws and whether they are clear or unambiguous. </t>
  </si>
  <si>
    <t>Lennane v. Ask Computer Sys., Inc.</t>
  </si>
  <si>
    <t>Unreported; 1990 WL 154150; 1990 Del. Ch. LEXIS 164</t>
  </si>
  <si>
    <t>Gross negligence: Smith
corporate contract and NASDAQ</t>
  </si>
  <si>
    <t xml:space="preserve">ASK sent out notice of the annual shareholders meeting for 10/26. it made no mention of the equity or merger agreement, the offer for Ingres, or the delisting problem. 
Equity agreement: 30% of outstanding share must be voted in favor of ASK's nominees for the board, and in proportion as other shares are voted on all other matters, so long as that is not materially adverse to HP's interests. The shareholders were not able to vote on this. 
</t>
  </si>
  <si>
    <t xml:space="preserve">Blasius: avoidance of risk of shareholder rejection may be inappropriate such as where the corporation law statute or the corporation's charter creates a right to vote upon transactions of the sort involved. 
But the court here says it is not a risk because this is a third party contract, not the charter or statute. So, it is more left up to the board and their deference. However, the court still weighs the harm to the business interest of ASK if the transaction were delayed and the harm for ASK shareholders if there is no delay. there is no confidence in this answer, so the court is not going to act preliminarily
They are using Blasius as a fact comparison, but they are not using the test here. T
court also thinks that the fact that 30% of the vote is for the board, but they cannot be voted until the next annual meeting which is next year, that this is not an irrepurable harm. The shareholders did not have the right to vote on this agreement. 
Coster: there are two voting issues here - that the shareholders could not vote on the agreement, and the 30% shares on a fully diluted basis being given to friendly hands (but for a fair price). For the first, the court already determines that the shareholders did not have a right to vote on the agreement. Which means I don't think Coster would change the outcome, because by law the board does not have to allow them to vote. 
As for the 30% element, the court does not say much. But the amount of shares is around 30%, which is not going to guarantee the outcome of an election. ************ idrk about this one. or if Coster even applies. No preclusive if there is no right to vote, and since there is no threat minimum inference is not ecessary to look at.  But overall if there is no right to vote, then there is no fraudation with voting, and we move on to the next one
</t>
  </si>
  <si>
    <t>Stroud v. Grace</t>
  </si>
  <si>
    <t>Unreported; 1990 WL 176803; 1990 Del. Ch. LEXIS 185</t>
  </si>
  <si>
    <t xml:space="preserve">The board proposed a charter amendment and By-Law 3, which changed the procedures for shareholders to nominate board candidates for election, including disclosing their qualifications and giving the board the right to disqualify a shareholder's nominee at any time. These amendments were approved by 78% of shareholders. 
There was an option to keep the company private, some shareholders did not sign, and then soon after the bylaw and charter amendments were adopted. Plainitff thinsk they were done to stop the non-signing shareholers from transfering shares out of the family. </t>
  </si>
  <si>
    <t xml:space="preserve">Court brings Blasius for the fairness of the charter amendments. The charter amendments break directors into three categories, and the majority have to be from 1. the plaintiffs claim these are unreasonable and vague. But the plaintiffs do not show that they are unfair. The court goes through the 
 Nomination process: unfair and unreasonable because shareholders had to provide information about the nominees without clear standards and allowed the board to disqualify nominees without timely notice. meaning, if they were denied, then the shareholders could not nominate more directors. 
The rest of the claims were in favor of the board: the requirements for the board, the 75% voting threshold, and the duty of candor. 
Blasius: defendants must be reviewed for fairness because the amendments directly effect the exercise of franchise. 
Coster (the disenfranchisement claim): board would fail immediatly on the first prong because the court holds that there was no reasonable threat to the corporate policy, which means Coster definitely would not accept it. This was taken in good faith, as the claim was not pretextual. The shareholders were not forced to vote for these bylaws, nor were they stopped from participating in the voting process. it seems like  shareholders would win on Coster 
Note: Unocal does not apply because 75% of the voting stock voted in favor of the amendments, which means board decision is no longer at issue. Does this same reasoning apply to Coster? It seems like it should. 
</t>
  </si>
  <si>
    <t>Credit Lyonnais Bank Nederland, N.V. v. Pathe Commc'ns Corp.</t>
  </si>
  <si>
    <t>Unreported; 1991 WL 277613; 1991 Del. Ch. LEXIS 215</t>
  </si>
  <si>
    <t>disclosure requirements under the  agreement, the rights under the voting agreement, fairness</t>
  </si>
  <si>
    <t xml:space="preserve">Credit Lyonnais Bank Nederland executed the Voting Agreement and removed the PCC's representative from the board of MGM. </t>
  </si>
  <si>
    <t xml:space="preserve">Blasius mentioned in footnote: directors owed loyalty to the company 
I do not think Coster applies to this action because this is not about shareholder voting, and this is about directors, or shareholders acting within their capacity as directors. </t>
  </si>
  <si>
    <t>606 A.2d 75</t>
  </si>
  <si>
    <t xml:space="preserve">reasonable and fairness tests regarding the bylaws and charter amendments, and looking at the percentage of shareholder approval. </t>
  </si>
  <si>
    <t xml:space="preserve">The board proposed a charter amendment and By-Law 3, which changed the procedures for shareholders to nominate board candidates for election, including disclosing their qualifications and giving the board the right to disqualify a shareholder's nominee at any time. These amendments were approved by 78% of shareholders. </t>
  </si>
  <si>
    <t xml:space="preserve">Chancery court applied Blasius, but the SC determined that it was in error. Since this was not a defensive action, it could not have been done for the primary purpose of frustrating voting rights of shareholders (there was no threat, no possibility of takeover, the board members owned the majority of the stock). 
Analysis: This would not be different under Coster because the court determined that this was not a defensive action, and therefore there was no threat the board was responding to. the court here makes it a point to reject both Blasius and Unocal. Arguably did not interfere with Shareholder voting rights since 78% of the shareholders voted in approval to this charter and bylaw amendments. No evidence of preclusion or coercion. </t>
  </si>
  <si>
    <t>Allison v. Preston</t>
  </si>
  <si>
    <t>651 A.2d 772</t>
  </si>
  <si>
    <t>DJ</t>
  </si>
  <si>
    <t xml:space="preserve">section 225 of DCGL and Blasius, and Williams. </t>
  </si>
  <si>
    <t xml:space="preserve">trust of votes were put in Dreyfus, but he did not know how to submit proxy cards, so he submitted both types that the shareholder would receive. In doing this, the proxy cards "mirrored" each other and 80,386 votes that were meant to be in favor of management were voted both in favor and against. In seeing this, the inspector of election discounted the votes. had they been counted, the appellees would have prevailed in the vote. </t>
  </si>
  <si>
    <t>court is asked to look at the true intent of the proxies.  court is determining whether they can hear extrinsic evidence. 
Blasius quoted: "court may hear and determine the validity of any election of any director…and, in case any such office is claimed by more than 1 person, may determine the person entitled thereto; and to that end make such order or decree in any such case as may be just and proper." - checking to see if the board has the authority to review this action. 
Blasius: where fraud or breach of duty is alleged, the court may wish to inquire into the subjective intent of the record owner or beneficial owner, even though this is not a proper inquiry into the usual case. ****principles used, but not the actual test. 
Court holds that the when the clear and obvious intent of the shareholders, who hold their shares through a trustee, is not effected do to a breach of duty by the trustee, they should be afforded relief. 
This was not really a board action. this is a breach of duty by a trust, and then the inspector refuses to count the votes. But this action is due to the incorrect filing of the proxies and the inconsistency. this is not really a defensive action in respond to a threat. Although there was no threat and this is a disenfranchisement, this was the inspector following the rules of shareholder voting. It was really the trust that disenfranchised the stockholders, not the inspector. I don't think Coster applies well to this case. Even if Coster did apply, there was no threat and it was preclusive so the shareholders would still win</t>
  </si>
  <si>
    <t>Arnold v. Soc'y for Sav. Bankcorp, Inc.</t>
  </si>
  <si>
    <t>650 A.2d 1270</t>
  </si>
  <si>
    <t xml:space="preserve">material facts for disclosure </t>
  </si>
  <si>
    <t>(not really a defensive tactic) the board left out information regarding historical merger offers and and valuation of the stock prices in a proxy statement when the board was looking for shareholder votes regarding the merger between Bancorp and BoB</t>
  </si>
  <si>
    <t xml:space="preserve">disclosure problem, not a disinfranchisement problem, which requires different set of tests for analysis. 
Blasius is mentioned when the work discusses the requirement to disclose all material information when requiring shareholder action, including in proxy statements. 
no defensive action taken by the board. </t>
  </si>
  <si>
    <t>Mendel v. Carroll</t>
  </si>
  <si>
    <t>651 A.2d 297</t>
  </si>
  <si>
    <t>Kahn, Paramount, Bershad</t>
  </si>
  <si>
    <t>Board received an offer from the Carroll family (controlling shareholder) for $25 a share. Pensler proposed $27 per share. Carroll Family objected the merger as they did not want to sell their shares. The board refused to grant the Pensler merger because it was "dilutive" of the majority. Eventually, the board accepted a $14 offer. 
I don't think this would trigger Coster. Because the board did not frustrate shareholder voting. It did the opposite it did not accept a higher priced merger that would result in Carroll family losing their majority. It protected its fiduciary duties to the majority. Overall, this is not about voting frustration</t>
  </si>
  <si>
    <t xml:space="preserve">important distinction: even though the Carroll offer was technically lower, it may have been more equitaible. The Carroll family held a controlling block of shares, and was buying the additional shares. It does not matter if it was 48% or 50%. However, the Penslar offer was buying the shares and the control. the premium for control was spread out over all the shares - it did not go director to the controllers. Additionally, the controllers did not want to sell, and they had no fiduciary duty to. The board has to protect the minority, but they cannot take action against the majority. 
Board rejects a breach of fiduciary duties that would lead to a Blasius analysis. 
Plaintiff brings Revlon. court rejects it. </t>
  </si>
  <si>
    <t xml:space="preserve">Paramount Commc'ns Inc. v. QVC Network Inc. </t>
  </si>
  <si>
    <t>637 A.2d 34</t>
  </si>
  <si>
    <t>scrutiny (Unocal, Revlon, MacMillan)</t>
  </si>
  <si>
    <t>When negotiating for potential mergers, Paramount entered into an agreement with Viacom which included a Non-Shop Provision (did not allow Paramount to negotiate with other offers), a Termination Fee (in the event they cancelled the sale for another offer), and a Stock Option Agreement (which allowed Viacom to purchase a large percentage of Paramount's outstanding common stock at a certain price if the Termination Fee was triggered. Hence, they were unable to negotiate with QVC, who was offering better deals</t>
  </si>
  <si>
    <t xml:space="preserve">The court has determined that this was a defensive action taken by the board in response to a threat. Arguably this was for the corporate interest of maintaining the Viacom sale, but the court notes that the board gave insufficient attention to the consequences of the defensive measures, and there is no evidence that the negotiations would have failed if they did not agree to these provisions (which also points to the conclusion that this was not a real threat, but a pretexual threat). So, I do not think it meets that part of the test. Even if it did, it would fail the proportionality test. Similarly to Omnicare, the actions by the board here were both preclusive and coercive, as it forced the shareholders to accept a board-approved deal in response to a hostile offer, and it did not allow them to sufficiently receive better offers. Under a Coster analysis, the shareholders would still win. </t>
  </si>
  <si>
    <t>Williams v. Geier</t>
  </si>
  <si>
    <t>Unreported; 1994 WL 514871; 1994 Del. Ch. LEXIS 165</t>
  </si>
  <si>
    <t xml:space="preserve">recapitalization plan: ten votes per share to stockholders who held common stock for three years, while others were entitled to one vote per share. Shareholders voted in favor of the plan. </t>
  </si>
  <si>
    <t>Coster: the threat here is the board's concern that the company would be vulnerable against a takeover. The board carefully considered the company's long-term needs and potential vulnerabilities with their financial advisors. Because there was so much consideration and confirmations from financial advisors, this could be concidered a legitmate, substantial threat to a corporate interest, meaning the equity of the firm. The stability of the firm is a substantial threat. Under the second prong, this action was neither preclusive nor coercive, and it seems like it was reasonably tailored. The board was responding to a threat of instability through proxies, so they limited the voting power of the shareholders for three years. This does not interfere with their voting power. 
court is clear both in this opinion and the other Geier opinion that this action does not interfere with franchisement.</t>
  </si>
  <si>
    <t>plaintiff raises Blasius, but could says Unocal is more applicable. The recapitalization plan does not interfere with voting rights so as to preclude stockholder action.</t>
  </si>
  <si>
    <t xml:space="preserve">Carson Pirie Scott &amp; Co. v. Gould </t>
  </si>
  <si>
    <t>Unreported; 1995 WL 419980; 1995 Del. Ch. LEXIS 77</t>
  </si>
  <si>
    <t>TRO</t>
  </si>
  <si>
    <t>Unitrin, TRO (irreparable injury)</t>
  </si>
  <si>
    <t xml:space="preserve">after three directors on a staggerd board lost their election to a slate presented by a shareholder wishing to buy out of the company, the board adopted a bylaw amendment expanding the board from 9 to 10. one of the defeated directed filled the position. Then, the company announced that they would commence a stock repurchase program. shareholder claims this is a frustration of the vote and done for such primary purpose. </t>
  </si>
  <si>
    <t xml:space="preserve">claim: if there is a repurchase program, than those who would be more likely to vote for Carson's slate (investors) would be more likely to sell their shares. This is an attempt to weaken this group of shareholders that are in favor of Carson. 
Court says that plaintiffs do not show evidence for substantial injury, and fail on all elements of test. the injury is too insubstantial. the investors selling shares is not a substantial injury. It cannot dictate the company's practices, nor can it keep the shareholders invested. the injury is also speculative. this action was not preclusive or coercive. 
Coster does not apply here because the court cannot conclude that this action would impact shareholder voting at all. If the board implements the rights plan, the shareholders get to decide for themselves whether to sell or stay. their voting powers are not restricted in any way. It is less favorable (potentially, very speculatively), but that is about it. Any injury here is completely speculative. it is also not preclusive or coercive. </t>
  </si>
  <si>
    <t>Grimes v. Donald</t>
  </si>
  <si>
    <t xml:space="preserve">Unreported; 1995 WL 54441; 1995 Del. Ch. LEXIS 3 </t>
  </si>
  <si>
    <t xml:space="preserve">the board can delegate its power in managing the business, so long as it does not restrict them from exercising their business judgement.  </t>
  </si>
  <si>
    <t xml:space="preserve">duties of the board of directors have been delegated to Mr. Donald. If Mr. Donald finds that his discretion is being interfered with by the board in an unreasonable manner, then he can activate a termination and receive substantial financial benefits.  Shareholder claims that the board abdicated their fiduciary duties. </t>
  </si>
  <si>
    <t xml:space="preserve">the question of whether the contracts are valid does not fall into the realm of BJR. Cannot be determined by the informed, good faith of the board, it must be determiend by the court. 
Here, the court determined that although power was delegated, it did not interfere with the business judgement of the directors. the only thing the agreement did was put a penalty on "unreasonably interference" with Mr. Donald. 
This has nothing to do with voting, or interfering with the shareholder franchise. </t>
  </si>
  <si>
    <t>Kidsco Inc. v. Dinsmore</t>
  </si>
  <si>
    <t>674 A.2d 483</t>
  </si>
  <si>
    <t>PI / Partial Summary Judgment</t>
  </si>
  <si>
    <t>Unocal/Unitrin</t>
  </si>
  <si>
    <t xml:space="preserve">Softkey wanted to acquire TLC, so they planned a two-tier offer and expressed intent to solicit proxies and call a shareholder meeting.  TLC is in talks with Broderbund for a merger. In response, the board of TLC amended their bylaws to extend the minimum time for calling a shareholder-initiated spcial board meeting from 35 to 60 days. Meaning, that no meeting to replace the TLC board may take place until 25 days or so after the transaction is first considered by TLC stockholders.  Hostile bid, unsolicited offer. 
</t>
  </si>
  <si>
    <t xml:space="preserve">TLC approved Broderbund merger, .8 per share, and agreed to exempt Broderbund from the rights plan (meant to deter unsoliciated takeovers). They also agreed that they would not waive it for anyone else without Broderbund's consent* also agreed not to solicit, negotiate, or facilitate a competing offer, and agreed to a mutual break-up fee of $10M**. TLC reserved the right to terminate if the board decided to accept a "Superior Proposal" shareholder vote would take place on Nov. 9. Softkey makes a bid on 10/30, only one day before the stockholders meeting (?). Softkey bids, begins an action to delay the meeting, so that way they could solicit shares, replace the board, put in their own directors, dismantle the rights plan, and then approve their own merger. TLC continued negotiations with Broderbund and did not accept the other offer. Board was advised that they could avoid Softkey by amending their bylws for meeting demand from 60-90 days, originally from 35-60 days. Directly in response to Softkey saying that they began solicitations. 
directors had every right to amend the bylaws, so long as there was no demand or nearly-completed plan for a demand by the change date. This action did not entrench the board.
Blasius:  amending the bylaws was not done with the primary purpose of disenfranchisement. it was a defensive measure to handle both the merger transaction and the hostile proxy. Also says that this action would not preclude a vote, only delay it. 
Unocal/Unitrin: board satisfies both tests. The threat here was the strategized takeover plan, which was very hostile. the result would be either (1) threat to shareholder interest in making an informed choice about the Broderbund offer, free from distraction of a proxy context, and (2) TLC's interest in having in place a process that would yield the best possible value if the Broderbund offer was rejected. The board needed time to respond and think of another offer. There was a reasoably perceived threat. This action was also proportionate. no preclusion, and no coercion.  
Coster: there was definitely a threat here, and it was a real threat. The threat was (1) stockholder confusion / distraction in voting for a merger and dealing with a proxy, and (2) if the merger agreement was rejected by the shareholders, the board would not have time to come up with another plan to handle the very hostile bid from Softkey. The offer was very strategic and pretty aggressive. This also seems like there was a good faith intention by the board in changing the bylaw. The hostile offer was a very real threat, and I would consider it a substantial threat to a corporate interest. The board wanted a clean merger vote, and then if it was denied, wanted enough time to respond to the proxy. responding to proxies and efficient voting is very important, and distruption of those things could be existential threats. Therefore, I think the board passes prong 1. Additionally, I think the board would pass prong  2. the court already mentions how this action was not preclusive. it was also not coercive. it was also tailored, as it was responding directly to this action and only delayed the meeting by 25 days. they did not cancel the meeting, or postpone it by months, or put unreasonable provisions in the contract. This was an extremely tailored response. Therefore, the board would pass on a Coster analysis. </t>
  </si>
  <si>
    <t>Unitrin, Inc. v. American General Corp.</t>
  </si>
  <si>
    <t>651 A.2d 1361</t>
  </si>
  <si>
    <t>American General offered a merger / purchase to Unitrin, but after extensive deliberation Unitrin decided that the merger was not in the best interest of Unitrin or its shareholders. American published the news that a merger was offered and rejected. In response, the board implemented a Poison Pill (advanced notice bylaw) and Repurchase Program (another entity buying Unitrin shares on Unitrin's behalf)</t>
  </si>
  <si>
    <t>lower court applied Unocal, but this court says that was in error because they looked at whether the action was an "unnecessary defensive response", when they should have looked at whether it was coercive/preclusive and reasonable.  
In cases where there is a transactional justification involving the adoption of defenses to takeovers, the directors' actions are analyzed under Unocal, and then Business Judgement if Unocal is passed (proportionate test -&gt; range of reasonableness)
Blasius: used when the board strategizes to frustrate shareholder voting, but in Stroud it is said that it only applies when the primary purpose of the board's action is to frustrate the voting. Blasius and Unocal are both triggered when a board action interfere with the exercise of shareholder voting when an acquiror launches both a proxy fight and a tender offer
case is remanded to see if the Repurchase plan was preclusive (based on the evidence, it does not seem like it is because American seemingly has an opportunity to win a proxy fight. 
COSTER ANALYSIS: the board identified a real threat - a possible takeover and a merger that was determined to be inadequate based on Unitriin's stock value and there being a risk of coercision. A court would likely determine this a substantial threat to a corporate interest. Next, the court must determine if the action is proportionate, meaning coercive or preclusive. the court in Unitrin already went through that analysis, and determined that it was not preclusive (Repurchase Program went to remand, but likely came out not to be preclusive) or coercive. Finally, the court will look at if this action was tailored to the action, and I think it was. This was not a big interference - it only gave the board 5% more shares, and it still allowed American to win a proxy fight. It seems like the minimum amount of interference the board could use.</t>
  </si>
  <si>
    <t xml:space="preserve">Repurchase programs such as this one typically are not discriminatory because all shareholders can have the same benefit by selling. The repurchase program was not coercive. Even if the purchase program, a proxy contest could still be won by American. </t>
  </si>
  <si>
    <t>673 A.2d 1207</t>
  </si>
  <si>
    <t>adequate pleading, staiting derivitive claims (injury that is separate and distinct from those suffered by other shareholders)</t>
  </si>
  <si>
    <t>duties of the board of directors have been delegated to Mr. Donald. Shareholder claims that the board abdicated their fiduciary duties</t>
  </si>
  <si>
    <t xml:space="preserve">Court basically rejects all of the claims made here, saying that there is failure to state a claim. 
No defensive action, nothing to do with voting rights, etc.
Three agreements entered into here, with the baord delegating its statutory and fiduciary duties away.   </t>
  </si>
  <si>
    <t>Hoschett v. TSI Int'l Software, Ltd.</t>
  </si>
  <si>
    <t>683 A.2d 43</t>
  </si>
  <si>
    <t xml:space="preserve">DGCL statutory interpretation and equity. </t>
  </si>
  <si>
    <t>annual meeting for the election of directors has never been held. Articles of incorporation signify that common and preferred stockholders have the ability to vote for directors. Shareholder now compell an annual meeting for the election of directors. Defendants respond by saying that there was a written consent taken by the majority of shareholders that "elected" five individuals to each serve as a director until their successor is duly elected" This happened after the complaint was filed. 
question: can a controlling shareholder or majority effectively avoid the annual meeting requirement?</t>
  </si>
  <si>
    <t xml:space="preserve">holding an election for directors annual is one of the few mandatory rules of Delaware Law. 
Blasius: critical importance of shareholder voting ot the theory and to the reality of corporate goverance. 
Can controlling shareholder or majority avoid the annual meeting requirement?
court concludes that this consent does not overrule the requirement for an annual meeting. 
Coster: the board would lose immediatly on the first prong. There is no threat to the corporation at stake here. A consent was taken by majority stockholders, but it was only valid until the next annual meeting. And the next annual meeting was not held. On the second prong, this action is clearly preclusive because it is denying shareholders the right to vote for directors, since a shareholder meeting had not been held for 13 months. This was also not minimum interference, since this was not a delay of the annual meeting, but seemingly the board was just going to skip it. Therefore Coster would hold in favor of the shareholders and the outcome would not change. </t>
  </si>
  <si>
    <t>Mainiero v. Microbyx Corp.</t>
  </si>
  <si>
    <t>699 A.2d 320</t>
  </si>
  <si>
    <t>Motion for Reargument</t>
  </si>
  <si>
    <t>the validity of a proxy should be determined from the face of the proxy, or the books and records, without extrinsic evidence</t>
  </si>
  <si>
    <t xml:space="preserve">Microbyx held a meeting of the shareholders. In his report on the meeting, Master made determinations regarding the inclusion or exclusion of a large number of shares. The slate of directors retained their seats and defeated the rival slate. The conclusion of the determinations resulted in a preclusion of the Andresens from voting their shares. Addition of 180,800 shares reversed the result in favor of the Andresens. the incumbant board members challenged this action.  They say that the 18,785 shares held by Massey were invalid because they were not distinguishable. 
</t>
  </si>
  <si>
    <t xml:space="preserve">three claims by defendants:
1. signatures on one set of proxies were not legible
2. the proxies did not identify the record owner of the shares
3. the proxies did not identify the relationship between the record owner and the signer
Blasius: rule prohibiting subjective enquiry to determine the intent of the beneficial owner of shares. Additionally, only record owners are entitled to vote and if any investors choose to hold his stock in some fashion other than his own name, he assumes the risk that involving intermediaries will entail. 
Court analysis
Massey proxies: Massey was not the record owner, and the number of shares (18,785) did not match any amount listed in the ledger, there was no reason to connect the shares to her
Andresen:
court: both proxies signed by Mr. Jaeger should be rejected. All 18k shares should be substracted from the total. 
takeaway: when neither the record holder nor the beneficial holder can be determined on the face of the proxy, they should not be voted.  *********B won some shares and S won the other shares, but S was ultimately elected. 
Coster: the shareholder is the "defendant" and the board are the plaintiffs, who bring a claim saying that the inclusion of a group of shares was invalid. There is no threat in this case, no defensive action. Arguably it would be considered preclusive, since the Master included shares that should not have been included. It was substantially preclusive of the other shareholder's votes because it changed the outcome of the election. since this action was preclusive, I think that the board would win this action. But, overall I don't think a Coster examination fits well here because the board is not the one who took the frustrating action. The roles (I think) are reversed here. </t>
  </si>
  <si>
    <t>U.S. West, Inc. v. Time Warner Inc.</t>
  </si>
  <si>
    <t>Unreported; 1996 WL 307445; 1996 Del. Ch. LEXIS 55</t>
  </si>
  <si>
    <t xml:space="preserve">contract interpretation, clear meaning, parole evidence. </t>
  </si>
  <si>
    <t>TWI</t>
  </si>
  <si>
    <t xml:space="preserve">Joint Venture Dispute. Time Warner plans to acquire Turner Broadcasting System, but doing so would violate their partnership agreement in Time Warner Entertainment with U.S. West. U.S. West brings suit alledging breach of partnership agreement, breach of fiduciary duties, and fraud. </t>
  </si>
  <si>
    <t xml:space="preserve">Starts analysis of contract interpretation (clear meaning rule). holds that neither interpretation is "clear" under the clear meaning rule. 
Blasius: duty of loyalty mandates that those in control of corporate processes do not unfairly manipulate those processes to retain such control. X
Partnership agreement: preclusion of any partner from competing with the partnership in the business of producing and distributing video programming and filmed entertainment products, subject to stated exceptions. U.S. claims that TBS is a competitor under these terms and therefore Time Warner cannot do business with them, including an acquisition. 
I do not think Coster changes the outcome of this case. This is mainly a contract negotiate case, which would not be changed under Coster because the meaning and external evidence being applied does not change. Additionally, this has nothing to do with shareholder voting, or shareholders in general. This is about partners in a partnership agreement. The fiduciary claim is about whether the acqusition violated a duty to the other partners / to TWE. And the court holds that it does not. 
</t>
  </si>
  <si>
    <t>671 A.2d 1368</t>
  </si>
  <si>
    <t xml:space="preserve">Board passes an Amendment to recapitalize shareholder power. With this recapitalization program, long-term shareholders would have 10 votes per share. New shareholders would have one vote per share, and then would go up to 10 votes per share after 36 months (argues that this restricts buying and selling of shares and restricts shareholders from using full power of share until after 36 months) The majority of shareholders voted in favor of this recapitalization. </t>
  </si>
  <si>
    <t xml:space="preserve">Court says that neither Blasius nor Unocal (applied in lower court) applies here because there was no unliateral board action - they had majority shareholder consent., there is no defensive board action, and the evidence does not support the claim that interfering with shareholder voting was the primary purpose of the action. 
"the instant case does not involve either unilateral director action in the face of a claimed threat or an act of disenfranchisement"
if there is no act of disenfranchisement, then Coster would not apply. </t>
  </si>
  <si>
    <t>Zirn v. VLI Corp.</t>
  </si>
  <si>
    <t>681 A.2d 1050</t>
  </si>
  <si>
    <t xml:space="preserve">Materialty test. </t>
  </si>
  <si>
    <t xml:space="preserve">both VLI and AHP did not disclose materially important information in merger documents that were given to the shareholders to vote on. </t>
  </si>
  <si>
    <t>This case is about material disclosure, not about defensive actions that interfere with voting. 
Disclosure problem, not disenfranchisement problem. 
Blasius is quoted in a footnote ******WINNER: technically shareholders won on the merits, but board won because of a 102(b)(7)</t>
  </si>
  <si>
    <t>Loudon v. Archer-Daniels-Midland Co.</t>
  </si>
  <si>
    <t>700 A.2d 135</t>
  </si>
  <si>
    <t>(1) there is a duty to disclose all material information, material meaning a substantial liklihood a reasonable shareholder would consider it important in deciding how to vote. However, fiduciary duties do not require board to discuss conduct in a way that would admit to wrongdoing.</t>
  </si>
  <si>
    <t xml:space="preserve">In a proxy statement for board election, board did not materially disclose the reasons for a previous director's resignation, and claims that it was a breach of fiduciary duties and demands damages. </t>
  </si>
  <si>
    <t xml:space="preserve">Coster does not apply because this is not a disenfranchisement claim. It is a disclosure breach. There was no defensive action taken in response to a shareholder action. 
SPECIFICALLY STATED BY THE COURT THAT THIS IS DISCLOSURE NOT DISENFRANCHISEMENT. </t>
  </si>
  <si>
    <t>Zaucha v. Brody</t>
  </si>
  <si>
    <t>Unreported; 1997 WL 305841; 1997 Del. Ch. LEXIS 81</t>
  </si>
  <si>
    <t xml:space="preserve">Sec. 225 </t>
  </si>
  <si>
    <t xml:space="preserve">equity / material disclosure rules. </t>
  </si>
  <si>
    <t xml:space="preserve">Merger agreement. Owner of old company was put on the board / ceo / chairman. The board made many decisions despite his objection, including giving out stock options to every director except for him. He decided to submit consent solicitations to remove the board. Board voted to remove him as chariman and CEO. He delivered his consents and the board refused to recognize them. </t>
  </si>
  <si>
    <t>The court argues that the consents are invalid due to equity because he commenced the solitation when the company would not seek revocation of consent. The timing was inequitable because they could not solicit consents without the audited reports, which also means that the stockholders were deprived of material information. Court believes the testimony that his timing in the solicitations had nothing to do with the auditing. the court also says that such timing does not create substantial inequity. Board bring Blasius, but the court does not accept it. says that he did not act with any improper purpose and there was no frustrating effect.  they do not really apply the test though. And it is only mentioned in a footnote. 
court also concludes that the disclosure issues were minor and not material to shareholder franchise. 
Under Coster, the board would lose because there was no threat to the corporation here. They did not accept the consents after removing Zaucha from the board, after a lot of tension. But, Zaucha did not cause any harm to the firm - especially not one that could be considered an existential threat. This action by the board seems to come down to a "the board knows better than the shareholders", because the shareholders voted a majority for Zaucha. Additionally, this action is clearly preclusive because it ignores a legitimate shareholder vote. Coster would not change this analysis</t>
  </si>
  <si>
    <t>Eliason v. Englehart</t>
  </si>
  <si>
    <t>Unreported; 1998 WL 778360; 1998 Del. Ch. LEXIS 201</t>
  </si>
  <si>
    <t>delaware statutory authority DGCL and contract interpretation</t>
  </si>
  <si>
    <t xml:space="preserve">July Proxy: James gives his voting rights to his daughter Louise.
Voting Agreement: James entered into voting agreement with Sarah. 
In February, Sarah and other stockholders execute written consent to remove the board directors and they elect a new board. Without James
plaintiffs claim that the voting agreement is valid, while defendants claim it is not valid. 
the voting agreement is in question here. and, if the july proxy was irrevocable or revocable. </t>
  </si>
  <si>
    <t xml:space="preserve">july proxy: a proxy is revocable unless it expressely states that it is irrevocable and is coupled with legally sufficient consideration. This is a valid proxy, and there is consideration. But, is there an express that it is irrevocable?Plaintiffs claim that because the only place the word appears is before the signature, it is not valid. The court sides with the defendants. There is nothing in the statute that says where the word must appear. Therefore, it is irrevocable.
Did the voting agreement have consideration? because James transferred his voting rights to Louise, he had no voting rights to transfer when he entered into the voting agreement with Sarah. therefore, there is no consideration for the Voting Agreement and it is not enforceable. 
Neither group here is "the board" or "the shareholders". these are groups of shareholders and directors arguing over which board is the legal board. 
Blasius: when resolving disputed proxy votes, the validity of a proxy is determined from its face and the corporate books and records, and extrinsic evidence is excluded (Blasius is the third case cited here)
This case is about contract interpretation and analysis. Coster is not going to impact this outcome, nor does it seem like it would apply. Although voting rights are in dispute here, not in the way that Coster works. This is more based on the language of the agreement, or the existence thereof. </t>
  </si>
  <si>
    <t>Golden Cycle, LLC v. Allan</t>
  </si>
  <si>
    <t>Unreported; 1998 WL 276224; 1998 Del. Ch. LEXIS 80</t>
  </si>
  <si>
    <t>The court does not specifically say which test they use for the disenfranchisement claims, but likely they used BJR</t>
  </si>
  <si>
    <t xml:space="preserve">Due to falling stock prices, Board puts in a poison pill Rights Plan that triggers when a shareholder owns 15%. Board set record date for cosent solicitation of a shareholder for March 30. This record was set without notice and without a meeting, by written consent. Plaintiffs claim this causes confusion and disenfranchises shareholders </t>
  </si>
  <si>
    <t xml:space="preserve">plaintiffs bring four claims: (1) the record date being confusion and causing disenfranchisement, (2) 
as for the record date, the plaintiffs bring Blasius. Court also considers Unocal and Business Judgement. The court says that Blasius does not apply. Although this action could case some disenfranchisement who purchased shortly before or after the record date, and caused some confusion. But, there is no evidence that it precluded votes or interferes with the ability to remove the board. Unocal is also denied because again, there is no evidence that this is disenfranchising. 
Coster: I think that Coster would have the same outcome, since it seems to rest somewhere between Blasius and Unocal. But ultimately, if there is no impact on shareholder voting, as the court seems to say here, then these tests cannot be applied. </t>
  </si>
  <si>
    <t xml:space="preserve">Mentor Graphics Corp v. Quickturn Design Sys. </t>
  </si>
  <si>
    <t>728 A.2d 25</t>
  </si>
  <si>
    <t>Unocal and Unitrin</t>
  </si>
  <si>
    <t xml:space="preserve">No hand pill was adopted in response to a hostile bidder. Mentor wants to acquire Quickturn. Quickturn thoroughly evaluated the offer, especially since the company was struggling. They reject the offer as inadequate. They amend an article of the bylaw by allowing the board to take more control over when and where special meetings would be held if they were called, and they needed 90-100 days notice. Second, they amended the rights plan by eliminatingn the "dead hand" feautre and replacing it with the DRP, where no newly elected board could redeem the rights plan for six months after taking office, if the purose or effect of the redemption would be to faciliitate a transaction with an interested person (one who purposed, nominated, or financially supported the election of the new directors on the board). Here, Mentor would be an interested person. </t>
  </si>
  <si>
    <t>Mentor: in litigation with Quickturn, infringes on their patents, and has been barred from competing in United States market. 
The amendments would delay the ability of a newly elected board to redeem the poison pill for six months, in any transaction with an interested person, i.e. itself. bylaw was amended to eliminate any argument that the advance notice bylaw did not apply to special meetings called by shareholders. the purpose of the DRP was to afford any newly elected board member sufficient time to inform itself about Quickturn. 
Plaintiffs bring Blasius. 
Court analysis: threat (incompleteness of the original bylaw provision, hostile bidder). plaintiffs claim the response was disproportionate. The court disagrees, saying the board can make the determination. Plus, the board went through a thorough analysis of the situation to decide how to amend the bylaw. Court says that the bylaw amendment passes the Unocal analysis. it was reasonable, As for the DRP, the court claims that under Unocal, this act was disproprortionate to the threat. There was a threat, which was Mentor's hostile bid. Claims that it is not preclusive or coercive. But, it was not reasonable because it only seeks to stop the Mentor transaction, no other transaction. So, the claim that it was implemented to give directors time to get to know the business is pretextual. Plus, its goal would have been achieved by the by-law amednment alone. Blasius does not needed to be analyzed. 
"Coster (By-law amendment): the better threat here is the hostile offer by Mentor. Based on the previous history with Mentor, I think that a court would conclude that this is a real, good-faith, non-pretextual, substantial and existential threat to a corporate interest. For prong two, the court already held that it was not preclusive or coercive. I think that it was the minimum amount of frustration, because it only put notice for 90-100 days, and I don't think that it frustrates the voting all that much. It is a tailored threat, in that the board took its time to think about the elements of the amendment, the outcomes, etc. I think that the board would pass Coster for its by-law amendment.
Coster (DRP): the threat here is once again Mentor's bid, which has been deemed a very real, existential threat. it is real, pretextual, and in good faith. As for the second prong, it is not preclusive or coercive. But, I agree with the court here and think that this would also fail under Coster. This is not the least amount of frustration that the board can take, because the by-law amendment already gives the new board members time to get to know the business during the proxy / nomination period. They already have a significant delay. So, it does not stand to reason that another six months is reasonable / minimum amount of needed frustration. It is tailored in that it is meant to stop this specific threat. But i think it fails on minimum amount of interference to counter-act the threat. They already do it through the by-law amednment, so an additional six months seems like too much.
I do not think that the outcome would change for either defensive action. "</t>
  </si>
  <si>
    <t>Unreported; 1998 WL 731660; 1998 Del. Ch. LEXIS 195</t>
  </si>
  <si>
    <t>SJ analysis</t>
  </si>
  <si>
    <t xml:space="preserve">Blasius: court is questioning where it could come up, and that it depends on the facts. 
This opinion is in response to a summary judgement claim, but the court contends that a trial is needed because a large portion of the facts are disputed. As the court in this opinion does not present a good account of the facts because they are all contested, an analysis cannot really be done here. No analysis by the court is done here. They just discuss that the facts are contested. 
See trial opinion from the same case (Mentor v. Quickturn) for full analysis with uncontested facts. </t>
  </si>
  <si>
    <t xml:space="preserve">Apple Comp., Inc. v. Exponential Tech., Inc. </t>
  </si>
  <si>
    <t>Unreported; 1999 WL 39547;  1999 Del. Ch. LEXIS 9</t>
  </si>
  <si>
    <t>Signal (sale of assets), Michelson (curing good faith with ratification), 102(b)(7) statutory analysis</t>
  </si>
  <si>
    <t xml:space="preserve">Exponential sold its patent portfolio, and Apple claims that was up for shareholder approval.
Claims: (1) this required shareholder approval by majority because it was a sale of all or majority of the assets, (2) the sale breached the ceritificate, and (3) the management breached fiduciary duties and violated shareholder franchise.  But, the shareholders later ratified the agreement. 
</t>
  </si>
  <si>
    <t xml:space="preserve">Apple is the shareholder in this case. 
Blasius is denied: there is no defensive action. 
Claims 1, 2, and 3 are dismissed to the extent that they seek monetary damages. 
they are not dismissed at this time regarding the consents / ratification
they are dismissed under 102(b)(7) against the individual directors. 
Apple does not demonstrate that the portfolio was sold off to entrench the baord or that it was self-dealing, or bad faith. The facts only demonstrate that Exponential unintentionally, in good faith, sold the portfolio without seeking shareholder approval. Apple is able to demonstrate facts that could rebut the business judgement rule (in theory), but there was ratification by the shareholders and a 102(b)(7) Thus, the transaction is cured. 
"Coster: I think that this analysis would come down to whether the consents were valid or not. If the consents are valid and the transaction was truly ratified, then I don't think that Coster would change the outcome. Ratification would likely overrule this analysis. If Coster did apply: there is no threat demonstrated by the board. They used the funds to pay off creditors and respond to a lawsuit by Apple, but I would not call that a substantial corporate threat because there is no record of them needing to pay off these debts immediately. However, it was done in good faith (according to the court). If it moved on to the second prong, then I also think it would fail on preclusion. By not bringing in the shareholders to vote, they literally lost their opportunitiy to vote on a substantial sale of all of the company's assets. That does not seem like the minimum amount of frustration, nor does it seem tailored because the ""threat"" they were facing was not imminent or substantial. I think that without the blocks (ratification) - just this test on its own), would favor Apple and the shareholders. However, the blocks would I think overrule any Coster analysis because they exist outside of the test. And, there is no threat / defensive action against said threat, so its hard to imagine Coster being implemented at all. This, like the court says, feels more like a mistake. 
There are a lot of moving parts here, and the court not really concluding on a lot of these makes it less predictable 
I argue not preclusive because the Shareholders ratified (allegedly) for the transaction. meaning that they accept it / would have accepted it, and therefore were not really precluded. "
</t>
  </si>
  <si>
    <t>Frankino v. Gleason</t>
  </si>
  <si>
    <t>Unreported; 1999 WL 1032773; 1999 Del. Ch. LEXIS 219</t>
  </si>
  <si>
    <t xml:space="preserve">Delaware law, which has the default of a majority vote unless a provision expressely states otherwise. </t>
  </si>
  <si>
    <t xml:space="preserve">the articles governing the board of directors requires 80% vote to change the make-up of the board. But, there is no voting requirement for the provision detailing this. So, by bare majority, Frankino amends that provision to get rid of the supermajority requirement, and then amends the other provision. nothing in the language seemed to contradict that. Defendanta dispute this. </t>
  </si>
  <si>
    <t xml:space="preserve">Frankino is a majority shareholder (55%), and defenants have identified him as so in the past, but now claim that he isn't. Court is not convinced, and holds that he is a majority. 
Frankino is not estopped from bringing this claim. 
Defendants claim this is a breach of fiduciary duty because Frankino is only doing this so the corporation won't take action against him for an ongoing investigation. But there is mere speculation, and it should be up to the shareholders as to whether or not they want him in power. 
Delaware has a general policy agsinst disenfranchisement. 
defendants raise other caselaw, but they are all distinguishable and therefore not applied. 
Coster: there is nothing on the record detailing why the defendants created the supermajority provision. there is really no threat. the threat they speculate is that this was in response to a potential future action by Frankino, but that is very speculative. But this is not really about the court checking to see if something disenfranchises the shareholders, except for the quote from Blasius. this is more about checking to see if the Bylaws can be amended the way that Frankino did. This was a statutory / article interpretation, which I don't think would be changed by Coster because the voting rights are not really at issue here. However, if Coster did apply, then I think the board would fail on the first prong because there is no threat to a substantial corporate interest. But again, the substance being looked at in the case is linguistic, not equity. Its just a bonus that the validity of the change is in furtherance of shareholder voting. </t>
  </si>
  <si>
    <t>Bentas v. Haseotes</t>
  </si>
  <si>
    <t>769 A.2d 70</t>
  </si>
  <si>
    <t>statutory interpretation</t>
  </si>
  <si>
    <t>N/A (each party is a B and an S)</t>
  </si>
  <si>
    <t xml:space="preserve">in 1998, there was a board of directors election with two opposing slates, and neither received the required number of votes. In 1999, meeting never took place. In the court ordered 1999 meeting, the plaintiffs were elected to the board but the remaining directors on the slate were not. defendants are serving as holdover directors. plaintiffs ask for the court to appoint directors and break the deadlock because 2/4s were not elected. defendnats think that there is no call for the court to get involved because they only can when no directors can be elected due to deadlock. </t>
  </si>
  <si>
    <t xml:space="preserve">court holds for the plaintiff's interpretation of the plain meaning of the statute. Court is walking through language, statutory history, methods of interpretation. As a policy matter, the corporation is meant to be lead by directors elected every year. their interpretation aligns with the purpose. 
Blasius: critical to the theory that legitmates the exercise of power by some over vast aggregations of property that they do not own. 
the plaintiffs and defendants are stockholder and directors.
Coster: this is not an action where board is limiting voting of shareholders. each party here is a shareholder and board director. The would be the court "interfering with voting", not really the board. And this is not really an interference with voting, because it will help them solve the deadlocks and they are completely independent. Since the inteference is not coming from the board, Coster would not apply. The board is not causing the deadlock, and the shareholders are getting their vote. they just aren't able to come up with a director to get the right number of votes. The custodian is not going to frustrate voting - it is just going to break the deadlock. </t>
  </si>
  <si>
    <t>Hills Stores Co. v. Bozic</t>
  </si>
  <si>
    <t>769 A.2d 88</t>
  </si>
  <si>
    <t xml:space="preserve">Strategic plan was proposed (Dickstein's Proposal) to bring more value to the company. The directors believed that their own strategic plan would bring more value. It would also mean taking on more debt. Directors rejected the proposal. They were also worried about the existing employment agreement with severance, and whether they would receive their severance in the event of a change of control. Dickstein slate wins the election, and the old directors received their severance. Dickstein did not finance the debt as promised, and the comapny was acquired for $1.50 per share. Shareholders are going after the decision to trigger the severance by the directors and that doing so breached fiduciary duties. </t>
  </si>
  <si>
    <t xml:space="preserve">Plainitffs bring either Blasius or Unocal. Defendants bring BJR. Blasius is rejected. 
Unocal: the fact that the stockholders knew that voting to approve Dickstein would trigger the severance is not enough to be coercion. There is no evidence that this information was used to try and get votes in their favor. both slates of directors included the info in their proxies. And, Dickstein swore he could work around the severance. 
Employment agreements were adopted due to the threat of losing directors because of financial struggles. 
Shareholders waived their right to bring claims against the employment agreements. As a matter of policy, the waivers have to be upheld if the board determines that the decision was made as a good faith response to a perceived threat. The plaintiffs do not  challenge the claimed threat brought by the board. 
Coster: the threat here in implementing the employment agreements was to maintain director loyalty during difficult financial times, and the Dickstein change of control, and upholding contractual agreements. While that is not necessarily a substantial / existential threat, Dickstein waived any right for it or anyone part to HIll to second guess the decision to execute the employment agreement and accept the severance. Since that ability has been waived, the court will only allow the decision to be second-guessed if the defendants did not make good faith / reasonable decision to oppose the Dickstein change of control and taking severance. Here, the board was enforcing a contractual agreement, which is reasonable. While this analysis was done under Unocal, that waiver and the decision by the court to uphold the waiver would not change under Coster. That part seems to exist outside of the tests. the court also explains that this action was not coercive, despite trigger of severance and size of severance, because Dickstein explained that he would counter-act the severance and such information was never used to try and get more votes. Additionally, It was reasonable and the board acted in good faith. This was a minimum amount of interference, since the shareeholders could still vote for whoever they wanted and relying on promises of the other slate, it was not supposed to hurt the company that badly. I believe that the board would still pass the Coster analysis, and the outcome would not change. 
but, board has to give back their unjust enrichment that was not included in the employment agreements. </t>
  </si>
  <si>
    <t>N. Fork Bankcorp., Inc. v. Toal</t>
  </si>
  <si>
    <t>825 A.2d 860</t>
  </si>
  <si>
    <t xml:space="preserve">Berlin: whether or not the shares represented by a proxy are "voting power present" on a proposal determined soley by reference to the power the stockholder gives the proxy holder. If proxy has no power to vote, then the shares are not entitled to vote and are not voting power present </t>
  </si>
  <si>
    <t xml:space="preserve">Both parties solicite their proxies. The proxy cards could either vote for the directors, or "withhold authority", meaning that the proxies could not vote. Both parties contend that their slate of directors was elected. Vote requires a majority of the voting power present at the meeting. the question is whether the proxy cards marked "withhold authority" counted as voting power present, in terms of it counting as part of the count for majority. Dime claims that the proxy cards marked "withhold authority" are not voting power present because the shareholders did not grant authority. </t>
  </si>
  <si>
    <t xml:space="preserve">court concludes that the proxy cards marked "withhold authority" are considered present because it did not withhold aurhority to vote in general - just to vote in favor of Dime's slate. The proxy was still able to vote. Therefore, since Dime did not get the majority of the votes, their slate was not elected. 
quoted in footnote: "even as to record owners, the admin need for expedition of certainty are such that judges of election are not to inquire into their intention except as expressed on the face of the proxy, consent, or ballot". basically saying ordinary meaning, not intention. 
Coster: the threat here (not brought by the board but implied in the circumstance) is not getting re-elected to the board. that is clearly not an existential threat / substantial threat. Additionally, this action would have precluded a substantial amount of the votes, taking away voting power.  On both prongs, the board would not pass Coster. The outcome would not change. </t>
  </si>
  <si>
    <t>Comac Partners, L.P. v. Ghaznavi</t>
  </si>
  <si>
    <t>793 A.2d 372</t>
  </si>
  <si>
    <t xml:space="preserve">statutory interpretation, DGCL statutes. </t>
  </si>
  <si>
    <t xml:space="preserve">in 2000, the board elected 15 directors and they were staggard. Expires in 2001, 2002, and 2003. the shareholders claim that the board did not have the authority to elect the directors, only to determine and size and classes of the board. Therefore, they claim that all of the directors should be up for re-election at the next meeting. </t>
  </si>
  <si>
    <t xml:space="preserve">court holds that all of the directors must be up for re-election during the next meeting. Anchor claims that they had the ability to choose the number of directors, divide them into three classes, and then elect specific members. 7.2(b) does not lead to that result, instead only giving them the power to do the first two things. The idea that the shareholders would elect the new board is the most consistent with the provision. 
Coster: there was no threat. the board just elected the new directors after the initial period ended. there is no threat, no corporate interest being specifically pursued. So, either Coster does not apply, or the board loses on the first prong. For the second prong, this is clearly preclusive because it took away voting of the board completely. There is no tailoring because there is no threat, and minimum amount of interference would have been electing some of the board members, not all of them. Or, putting them all for for re-election without the court telling them to. The board would also fail on this prong, and the shareholders would still win. </t>
  </si>
  <si>
    <t>Harrah's Ent., Inc. v. JCC Holding Co.</t>
  </si>
  <si>
    <t>802 A.2d 294</t>
  </si>
  <si>
    <t>contract interpretationwith parol evidence (construed in favor of franchise rights)</t>
  </si>
  <si>
    <t xml:space="preserve">JCC's board is depriving Harrah's of the opportunity to nominate more than one director for election at the meeting. It can vote however it wants, but there is a limit on the candidates it can vote for. And, this severely limits its ability to obtain control over the board. But, Harrah's participated in the construction of the agreement that let to this arrangement. </t>
  </si>
  <si>
    <t xml:space="preserve">Blasius: quoted. "belief that the shareholder franchise is the ideological underpinning upon which the legitimacy of directorial power rests"
Court answers yes, this agreement does limit the voting power of Harrah. But now, the court looks at these specific circumstance, in that the contract was mutually negotiated by both parties. And they think that, although the analysis should be construed in favor of franchise rights, it should also not allow a sophisticated party to get out of their agreement by applying an alternative interpretation. 
Standard: look at the language of the contract. if it is ambiguous, then they will look at parol evidence. which means that it will rule against JCC unless the evidence clearly supports the conclusion that the charter and bylaws on their own limited voting rights. Court concludes that the text of the bylaws and charter are better read as permitting Harrah to vote more than one director, with requirements. But, JCC's interpretation is plausible, so the language is ambiguous. They look at parol evidence. 
Coster analysis: I don't think Coster applies here because this problem comes down to language interpretation. Had the contract been clear and unambiguous in that it restricted nomination to one director, then the court would have held with the defendants. It was the fact that it did not specifically restrict the nominations and the construing in favor of franchisement that allowed Harrah to elect two directors. There is no threat here - this is just the agreement the parties decided on, but it was ambiguous. The substance of the agreement - if binding - was not really discussed because it would have been between two sophisticated parties. Additionally, yes the action was preclusive because it restricted proxies and nominations and voting, but it was just following the agreement. But since there was no threat, either Coster does not apply or the shareholder still wins - which does not change the outcome. </t>
  </si>
  <si>
    <t>Oracle Corp. v. Peoplesoft, Inc.</t>
  </si>
  <si>
    <t>Unreported; 2003 Del. Ch. LEXIS 223</t>
  </si>
  <si>
    <t>Delaware duty of loyalty principles (including Blasius, but the test itself is not applied) and exmaples of similar circumstances where shareholder voting was frustrated (Packer v. Yampol, Bank of N.Y. v. irving Bank)</t>
  </si>
  <si>
    <t xml:space="preserve">There was a revised money back guarantee offer, which would grant customers 2x-5x their money back in the event of a significant corporate change. One of the consequences of this offer is that, to avoid a change to the board that would trigger the offer and create a significant cost, the shareholders cannot wage proxy fights or vote for replacement directors. or at least they will be pursuaded not to.  </t>
  </si>
  <si>
    <t xml:space="preserve">Blasius is mentioned as an example of Delaware cases discussing duties of loyalty, and how the Offer would be judged with scrutiny similarly. But, the test itself was not specifically applied here. 
Coster analysis: there is no threat proposed here by the Board. they implemented this Offer as a way to give money back to customers and to make the company look secure by promising stability. But that is not a threat. Since the company is frustrating shareholder voting and proxies without a threat, they would fail Coster. Additionally, this action was both preclusive, in that restricts proxies, and coercive in that it basically forces the shareholders to vote a certain way. And likely that would mean that this was not least amount of frustration, since it basically meant create a new slate of directors impossible. On both prongs, the board would fail Coster. </t>
  </si>
  <si>
    <t>Hollinger Int'l, Inc. v. Black</t>
  </si>
  <si>
    <t>844 A.2d 1022</t>
  </si>
  <si>
    <t xml:space="preserve">Black (S) entered into a sale agreement of his controlling interest in Hollinger Iinc, which is the controlling shareholder of Hollinger International. This violated an agreement Black signed after being investigated for $70M worth of payments to Inc. executives. In response, The board of International (B) implemented the Rights Plan Act, which prevented the sale. </t>
  </si>
  <si>
    <t xml:space="preserve">Court looks at the permissibility of the adoption of the rights plan under Unocal. 
The board identifies a threat, and the court says the action is proportionate to the threat. The board meets their Unocal burden of proof. 
Plaintiff claims Blasius is the correct standard. wrong, because the rights plan does not affect voting rights in any material way. and even if it did apply, they would have a compelling justification
Under Coster, there is a threat that appears to be of a significant corporate interest, it is reasonably tailored, and is proportionate. The hardest element to prove would be the existence of the threat though, since the ones discussed are "reasonable beliefs" to threats, not the existence of a threat. but based on what Black did to the company, this appears to be a substantial, existential threat. 
same as supreme court analysis. </t>
  </si>
  <si>
    <t>Jones Apparel Grp., Inc. v. Maxwell Shoe Co., Inc.</t>
  </si>
  <si>
    <t>883 A.2d 837</t>
  </si>
  <si>
    <t xml:space="preserve">Jones tried to purchase Maxwell, but they could not come to an agreement. In response, he publicly announced the failed deal, bought their remaining stock, and then solicitated a removal of the board. Jones claims that Maxwell set the record as a date before they ever received the solicitation to shorten the 60 day period to submit soliciation materials. This was a violation of the charter, which specifically said that the record date is the date the soliciation was received by the company. 
company now claims the provision is invalid and/or should not be read with its plain meaning. </t>
  </si>
  <si>
    <t xml:space="preserve">court is not convinced by the argument that the provision in the charter can be read as allowing them to pick another date for the record. The provision is clear, there is nothing in it pointing to the defendant's conclusions, and such a conclusion would be inconsistent with the purpose of the provision. Then the court goes throrugh Delaware statutory law to dermine if this provision in the charter is valid. Even though the default rule is that the board can set the date, DGCL seemingly allows the charter to alter that, which it does here. 
Blasius: mentioned. court is discussing that a clear rule like the one in the charter avoids the need for the court to enter an equity discussion like they did in Blasius. 
Although this sort of has to do with voting rights, since the record date would leave less time for the solicitation documents, which could harm voting. But it is an indirect frustration.  This case is really about stautory interpretation. the frustration of shareholder voting is pretextual - nothing has happened, or even conceived of happening. Additionally, shareholder voting is not even brought up as a claim. 
If Coster was applied, then the board would fail the first prong. This was definitely a hostile party, and there was reason to be weary of them, but it was not. threat to a corporate interest. It was a threat to their positions on the board. keeping themselves on the board is not an existential threat or a substantial corporate interest, and this was done in bad faith. They would fail Coster and the outcome would be the same. </t>
  </si>
  <si>
    <t>Black v. Hollinger Intern. Inc.</t>
  </si>
  <si>
    <t>872 A.2d 559</t>
  </si>
  <si>
    <t xml:space="preserve">Blasius is specfically rejected by the court. they do not discuss if the outcome would have been the same if it applied. 
Used Unocal: reasonable belief of threat, and proportionate.
Under Coster, there is a threat that appears to be of a significant corporate interest, it is reasonably tailored, and is proportionate. The hardest element to prove would be the existence of the threat though, since the ones discussed are "reasonable beliefs" to threats, not the existence of a threat. but based on what Black did to the company, this appears to be a substantial, existential threat. </t>
  </si>
  <si>
    <t>In re General Motors (Hughes) S'holder Litig.</t>
  </si>
  <si>
    <t>Unreported; 2005 WL 1089021</t>
  </si>
  <si>
    <t xml:space="preserve">voting defensive tactic: the company gave a significant amount of shares through a dividend to the pension plans. The plaintiffs claim that the company knew that they pensions would vote in their favor, so that frustrating the voting and it was their primary purpose in doing so.
there are other claims made, but they are not about shareholder voting.
</t>
  </si>
  <si>
    <t xml:space="preserve">Coster: I don't believe that there was a threat to a substantial corporate interest here. The opinion does not really make clear the reason for this dividend, except to liquidate funds for the pensions. This ultimately helps the employees of the firm (not just the directors), but I don't know that there is a benefit to the shareholders. Regardless, there is no threat here. If there is no threat, then it seems unlikely that the board would pass the first prong. This was not a defensive tactic. But, the issue with using Coster in this case is that the court makes clear here that this action really did not twart the shareholder vote. The board did not know that the pensions would vote for them. And, the majority of the other shares agreed with the transaction. But that goes more with the second prong than the first. This was not preclusive, nor was it coercive. But you cannot reasonable tailor an action to a threat if there is no threat. This was also a minimum amount of interference, as it once again did not really change the outcome, and the shareholders were still able to vote. But if the board does not pass the first prong, they don't get to the second. If there is no threat, then either the board loses or the test cannot apply (and therefore Coster would not change the win for the board*****). </t>
  </si>
  <si>
    <t xml:space="preserve">claims: 1. board directors were conflicted in the transaction / self interested. 2. vote manipulation
court analysis of claim (2): plaintiffs have to show that the primary purpose was twarting vote (Blasius). Court denies the arguments, saying that the pensions had the right to vote for the board and the board did nothing to go beyond the scope of their authority. Even if they did know the pensions would vote for them, it would not satisify Blasius. There is nothing in the complaint showing that the board was doing this to oppose a shareholder, or that the number of shares the pensions held was material. Additionally, the majority of the unaffilatied shares approved the transaction.  
PLaintiffs also claim the timing of the vote was manipulated to ensure it happened before Hughes' financial report was released. But, at the time the board was securing votes, they could not have known about the financial report. 
the soliictation said the board met August 1, but that was not true. However, the board is not convinced that impacted the vote in any way, or that they made that mistake with the primary purpose of twarting voting. 
finally, that sending early copies of the soliciation to certain shareholders was for the primary purpose of twarting voting. the court once again rejects this.  ******BLASIUS: it is discussed, and the court says that the circumstances do not satisfy Blasius. howveer, the facts that do not satisfy Blasius are that there is no demonstration by the plaintifffs that there were shareholders the board wanted to twart, which seems to mean that Blasius cannot be applied here. So it is more a No than a Yes. 
I don't think the Coster outcome makes sense, but if the threat is part of the test then it doesn't seem like the board could win. Unless this is like Unocal, where it is less about the threat and more about the corporate interest / achievement, which giving liquity do a pension seems like it would be. This analysis is not very clear. </t>
  </si>
  <si>
    <t>In re Walt Disney Co. Derivative Litig.</t>
  </si>
  <si>
    <t>907 A.2d 693</t>
  </si>
  <si>
    <t>Waste, 12(b)(7), bad faith, gross negligence for duty of care</t>
  </si>
  <si>
    <t xml:space="preserve">Ovitz taking the large compensation package upon his termination. 
There was waste in the form of this compensation package, and in his hiring. 
It was grossly negligent by the board to hire him and give him a compensation package. 
That the board was not informed before making these decisions. 
Board acted in bad faith terminating him. </t>
  </si>
  <si>
    <t xml:space="preserve">This case is not about a frustration of shareholder voting, or really anything about shareholder voting. This is about the board electing a President and then terminating him with a significant compensation package, and whether these actions were in good faith and/or waste. 
Blasius is mentioned deep in a footnote, but it is not a quote. It is basically talking about the duty of loyalty and good faith, and the tension between the two. there can be no case in which a director acts in bad faith but is loyal. 
Court denies all claims plaintiff made regarding bad faith and duty of loyalty. but there are no shareholder voting frustration claims made, so Coster does not even come up.   </t>
  </si>
  <si>
    <t>Nevins v. Bryan</t>
  </si>
  <si>
    <t>885 A.2d 233</t>
  </si>
  <si>
    <t>Laches</t>
  </si>
  <si>
    <t xml:space="preserve">There were directors elected to the board, and the plaintiff acknowledged and accepted those directors up until the filing of this action. After the plaintiffs arrest, the board met and decided to temporarily remove him. Eventually he was put on Administrative leave. Then the board voted to terminate him. Even after this, he still acknowledged the defendants as directors. 
The corporation wished to dissolve. Nevins received notice, and then demanded that he was the only valid member and he created a consent that (1) removed all the directors, (2) reduced the size of the board, and (3) elected all three board members, himself included. 
claim: that the defendant directors were not valid directors of the company, they were not elected properly, and any actions taken at future board meetings did not fix this. Because the written consent did not receive all of the signatures needed.  AND, that the vote to remove him was invalid (1) because the directors were not valid and (2) because he did not get to vote. </t>
  </si>
  <si>
    <t xml:space="preserve">Validity of the directors: these were voidable actions, meaning that they were legal and could have been accomplished and could have been cured. Nevins did not receive notice when he was supposed to. The board had the right to call the special meeting and to elect the board at that meeting. But the election was not done in the correct way. However, Nevin had knowledge of his rights and the material facts surrounding the meeting at the time, he approved the minutes, treated the directors as directors, allowed them to participate in the vote for his removal, did not object to their titles or actions at the time (he did not object until a year later). Therefore, his ability to object to these things are waived. 
Equitable estoppel: Nevins is estopped from claiming the defendants are not valid directors. The defendants did not know about the defect, Nevins accepted them as directors, they relied on assertions of him, they devoted time and effort to the company and exposed themselves to liability. Nevins actions mislead the directors to believe that they were valid directors. 
Nevin's removal: court concludes that the directors were valid and therefore were able to participate in the removal, so his claim of removal fails there. But in terms of his own removal, all of the members of CADERA, including Nevins, were allowed to vote for his removal. Nevins argues for a Blasius analysis here. however, there is no evidence that Defendants intended to frustrate the voting, or impact with who voted for who. no evidence of coercion. Defendants also claim that since all of the members voted to remove him, his vote did not matter. 
But, because he is barred from bringing this claim as it was waived, the court does not have to decide whether Blasius applies or not. Although he had a right to vote, and he had knowledge of that right at the time of the vote. but he did not bring this action until one year later. Therefore, that unreasonable amount of time bars the claims. 
Coster does not change the outcome because the claims regarding the votes are barred by Laches. 
Blasius is brought by the plaintiiff, but the court says they do not have to decide whether it appliess because the claim is barred. </t>
  </si>
  <si>
    <t>Esopus Creek Value LP v. Hauf</t>
  </si>
  <si>
    <t>913 A.2d 593</t>
  </si>
  <si>
    <t xml:space="preserve">mainly looking at Delaware statute rules that govern the transaction, and then equity / good faith. Schnell is used in some of the claims. </t>
  </si>
  <si>
    <t xml:space="preserve">There was.a sale on the table for all or substantially all of Metromedia's assets to another entity. Under Delaware Law, this would require a shareholder vote. However, the shares were registered under the 1934 Act and such act barred the company from call a meeting or solicitating proxies from shareholders. Therefore, compliance with state law for voting was not available. But the board did not consider asking for an exemption, or asking for some sort of relief. 
Under a plan they created, they would go through with the sale under Bankruptcy Law, which requires the company to secure votes from 2/3s of the preferred stockholders. </t>
  </si>
  <si>
    <t xml:space="preserve">Blasius is considered, but ultimately rejected. The actions of the board to restructure the sale under bankruptcy was with good faith, with no intent to frustrate franchisement. They were still keeping the annual meeting to vote for directors, and this action did not twart even the majority of the shareholders. 44% of the shareholders even approve of the transaction. It was impossible for the board to hold a shareholder vote because of the inability to solicit proxies or call a meeting. Thus, Blasius is not applied. also does not fall under BJR because the sale was inequitiable. 
Good faith is observed, but more under them using bankruptcy law when they are a healthy company. But it is also inequitable for the stockholders who do not get to vote (Under Shnell). Bankruptcy favors the creditors, which is why there is not a vote of the common shareholder. 
Coster analysis: there is less of a threat here and more of a technical problem - the court cannot call a meeting or solicite proxies in order to have a shareholder vote. I suppose the threat is violating the relevant provision if they do one of those two things, or the transaction not going through at all. I think that the court would consider those legitimate threats. Perhaps not the failure of the transaction on its own, but violating the provision / literally not being able to hold the vote is a threat to the corporate interest, because they could face serious consequences if the provisions are violated. If the court found that the business passed the first prong, then the second prong would look at the reasonableness. This was preclusive, as it frustrated proxies (secondarily, as the provisio did that first) and the common shareholders were not allowed to vote. Although the court points out that 44% would have voted in favor of the transaction. But I would still argue for preclusion. Additionally, the frustration was not tailored, nor was it the least restrictive choice. Choosing bankruptcy, although in good faith, was inequitable as it specifically excluded the common shareholders from voting. Additionally, the company easily could have asked for an exemption, and the corut thinks that the SEC would have granted one. The court could have made less restrictive decisions, even with the prohibition on proxies and meetings, but they did not even try. They also did not try to seek relief. So, under the second prong, I think the corporation would fail. </t>
  </si>
  <si>
    <t xml:space="preserve">Openwave Sys. Inc. v. Harbinger Cap. Partners Master Fund I, Ltd. </t>
  </si>
  <si>
    <t>924 A.2d 228</t>
  </si>
  <si>
    <t xml:space="preserve">Hubbard and bylaw interpretation / language. </t>
  </si>
  <si>
    <t xml:space="preserve">board of Openwave amends bylaws to reduce number of seats on the board from seven to six, which eliminated an open seat. They also delayed the annual meeting by around 2 months. They also have advanced notice bylaws, but it is unclear whether they refer to the original November date or the new January date. Harbinger (S) did not read the bylaws before the company announced the annual meeting. He was unable to nominate directors. Shareholder is claiming that they bylaws are improperly confusing, and that the board manipulated the date, timing, and announcement of the meeting, just to reduce the size of the board and put in their own director. </t>
  </si>
  <si>
    <t xml:space="preserve">Harbinger did not comply with the bylaws under any reasonable interpretation. However, Harmbinger claims that the bylaws should not apply in the circumstances becuase they were confusing. The court disagrees. Even if they are confusing, there is no evidence that Harbinger attempted to comply with either reading. issue of compliance was not acknowledged until both deadlines passed. 
PLaintiff relies on Blasius to claim that the bylaws should have been waived in this case. Court uses Hubbard, and concludes that there is no duty to waive the advanced notice provisions here. 
Also claims that the reduction of the board with the intention of putting in their own director after the election was intentionally twarting the voting process of the shareholders. However, the court observes that the reduction took place a day before the first deadline, and no nomination had been made for the seat. So, it is unlikely that this was a defensive action. The board did so for good reason - it is bad practice to have a vaccant board seat for a long period of time (it had already been a year)
Coster: the board identifies a threat. The threat is that keeping on an additional board member seat as a vaccancy for a long period of time sends a bad message to investors and the public, which ultimately negatively impacts the company. I believe that the court would accept that, as it is standard bad practice to have an open seat. It is based on industry practice, so I think the court would say they passed the first prong. Additionally, it was done in good faith. As for not accepting the nomination, that was just the board upholding the bylaws, so Coster would not apply in that instance. For prong two, this action was not preclusive or coercive. At the time of the reduction and the first deadline, there were no nominations for the vaccant seat. The board was not frustrating the vote, because there was no vote. This was a tailored transaction to the threat of bad practice, and it was the minimum amount of frustration (seeing as though there was no frustration because there was no nomination to vote on). Therefore, the board would likely pass a Coster analysis and the outcome woudl not change. </t>
  </si>
  <si>
    <t>CA, Inc. v. AFSCME Emps. Pension Plan</t>
  </si>
  <si>
    <t>953 A.2d 227</t>
  </si>
  <si>
    <t xml:space="preserve">Certification of Questions </t>
  </si>
  <si>
    <t>whether the Bylaw goes against the DGCL and the board's ability to exercise fiduciary duties to deny reimbursement in certain circumstances</t>
  </si>
  <si>
    <t xml:space="preserve">Shareholders created Bylaw that would require the board to reimburse shareholders who nominate directors during contested elections. The board requested a no-action to the SEC to leave the Bylaw out of its proxy submission regarding the election at the annual meeting. </t>
  </si>
  <si>
    <t>This appears to be a defensive action by the board in reponse to a shareholder action. There was a threat, and the threat was to the managerial abilities of the board to perform their fidcuiary duties that would require them to deny funding in some circumstances. As this is a threat to their fiduciary duties, it is clear that this would be a threat to a substantial corporate interest. This action seems proportionate, was tailored to the threat, and it does not seem as though there was a lesser amount of interference that could have been taken. This action also was not preclusion or coercive. 
Blasius was only quoted when talking about the rights of shareholders in relation to voting</t>
  </si>
  <si>
    <t>In re Bear Stearns Cos., Inc. S'holder Litig.</t>
  </si>
  <si>
    <t>Unreported; 2008 WL 959992; 2008 Del. Ch. LEXIS 46</t>
  </si>
  <si>
    <t>MTS</t>
  </si>
  <si>
    <t>forum non coveniens</t>
  </si>
  <si>
    <t xml:space="preserve">merger between JPMorgan and Bear Stearns. All claims against this transaction by stockholders claim that the price for the shares was inadequate and approving it was a breach of fiduciary duties. 
Those cases were filed in New York. Separate action was filed in Delaware days later. The claim discussed here is that the New York claim and the Delaware claims are the same. Bear Stearns / JP wish to stay the Delaware Action in favor of the New York action being the correct forum. Plaintiffs want the litigation to proceed in Delaware. </t>
  </si>
  <si>
    <t xml:space="preserve">claim is not looking at the merits of the case. Court is using forum non coveniens to decide if the action in Delaware should move forward when there is a similar claim that was brought in New York days earlier. 
The court goes through the six factors, and concludes that the Delaware action should be stayed for the time being, in favor of the New York action for the defendants / board. 
Coster would not change this outcome because the merits / substance is not being analyzed here. </t>
  </si>
  <si>
    <t>Jana Master Fund, Ltd. v. CNET Networks, Inc.</t>
  </si>
  <si>
    <t>954 A.2d 335</t>
  </si>
  <si>
    <t>MJOP</t>
  </si>
  <si>
    <t xml:space="preserve">agreement / notice bylaw language analysis. </t>
  </si>
  <si>
    <t xml:space="preserve">JANA (S), based on poor board performance, seeks to replace two current directors, and then expand the size of the board from eight to thirteen, and then nominate five individuals to fill those spots. If successful, that would give JANA a majority. 
JANA informs board of nominations and requests stocklist materials under section 220 of the DGCL, to communicate with shareholder and for soliciting proxies. CNET denies the request, stating that JANA failed to state a proper purpose because the proposed proxies violated provisions of the bylaws (they needed to own $1,000 of the company's common stock for at least a year before they nominate directors). JANA did not think the provisiosn applied to her. </t>
  </si>
  <si>
    <t xml:space="preserve">Blasius: "incantations of the bloofy shirt of Blasius" . Also mentioned in the footnotes: Delaware has a general policy against disenfranchisement. 
Court determines that the Notice Bylaw only applies when the shareholder is soliciting proxies that they want the board to include in their own proxy. Otherwise, merely nominating on their own and presenting it themselves, the act is not restricted by the Notice Bylaw. 
really I don't think Coster makes sense here because the court is analyzing the language of the Bylaws to see if they apply. 
Coster analysis: the "threat" here is nomination to the board / proxy contest / and violation of the bylaws. In response to that "threat", the board denies the proxies / giving the stocklist. Are these substantial threats to a corporate interest? Possibility. but those are not threats that the board actually raises. They only raise that the Bylaws were violated, and that is not really a "threat" per se. Nor, on its face, is this really a defensive action because this is just the board following the existing bylaws, that existed before this transaction took place. Board claims that the bylaw serves an important corporate interest. If we said that the board passed the first prong, then could we say that they pass the second prong? This action was preclusive because it was restricting shareholders' ability to bring a proxy contest / nominate directors for the election. However, I would say that this action is tailored to the threat. If the shareholders violated the bylaws, then this action is merely upholding the bylaws. If they did not bring the nominations in time, then they cannot bring the nominations. the amount of time they have to bring the nominations is not unreasonable. So in reality, not only is this tailored and a minimum amount of interference, but it is also maybe not preclusive because it does not limit shareholder voting entirely - only if the rules are not followed. 
But the issue is that the court determines that the Notice Bylaw does not even apply. The statutory interpretation does not change here just because Coster is applied. So ultimately I don't think using Coster would change anything because the language of the Notice Bylaws does not change. But if Coster was just applied without looking at that, then it could sway in favor of the board. </t>
  </si>
  <si>
    <t>Levitt Corp. v.. Office Depot, Inc.</t>
  </si>
  <si>
    <t>Unreported; 2008 WL 1724244; Del. Ch. LEXIS 47</t>
  </si>
  <si>
    <t xml:space="preserve">ordinary language / statutory interpretation. </t>
  </si>
  <si>
    <t xml:space="preserve">the shareholder brought notice of an election for the annual shareholder meeting. The board claims that they did not bring notice of the nomination of directors, so they denied the nominations. They claim that under the Bylaws, the shareholders are required to bring advanced notice for business, and the shareholders did not do that specifically for the nominations. </t>
  </si>
  <si>
    <t xml:space="preserve"> </t>
  </si>
  <si>
    <t xml:space="preserve">election of the board. Office Depot claims that they shareholders failed to give advanced notice about nominations, but the court says nothing int their current Bylaws requires advanced notice. Only old versions of their Bylaws required advanced notice. 
claims: (1) the bylaws do not require advance notice for director nominations, (2) the term business does not clearly and unambiguously include nomination of directors, (3) even it it does, it does not require advanced notice, or (4) the section 14 of the bylaws is unreasonable. 
the court discusses two ways to show that the election of a director is within the scope of business. (1) that the ordinary meaning of the word business would include director elections, and (2) that the purpose of the stockholder meeting is that any proper bsuiness can be transacted, which would include elections. 
then, the court asks whether Levitt was required to bring advanced notice  in this case. the court says no, because there was already notice that an election was going to occur during the meeting. 
Finally, the court asks whether the notice provided includes the nomination of the directors, as well as the election. no provision of the bylaws mentions imposing limitations on nominations, so it seems like it is part of the election process.
Blasius: quoted in footnotes. shareholder franchise is the underpinning on legitimacy of the director's power.  
Coster: There is no threat in this case, and if there is one (1) the board does not identify it and (2) it is not substantial / existential. The threat of them being taken of the board, or their nominees not being elected, but that is not a real threat nor a substantial one. So, the board would likely fail on the first prong. On the second prong, this is clearly preclusive and coercive. It stops the shareholders from being able to elect their own slate, and it forces them to vote for whoeever the board decides / or for the standing board members. If Coster does apply, then I think the shareholders would still win. 
Or, Coster does not apply at all because this is not a defensive action and it about interpreting the language of the Bylaws. In that case, Coster also would not change the outcome. Coster is not going to change the ordinary meaning of the Bylaws.
</t>
  </si>
  <si>
    <t>Portnoy v. Cryo-Cell., Inc.</t>
  </si>
  <si>
    <t>940 A.2d 43</t>
  </si>
  <si>
    <t>Schreiber</t>
  </si>
  <si>
    <t>there was an annual meeting with two opposing slates. the board teamed up with a stockholder and guaranteed him a seat on the board. the board's slate was losing. Board literally called the FBI. In an attempt to increase support, the Board tried to play matchmaker between shareholders looking to sell their shares, and shareholders who would not vote for the oposing slate. Board and Filipowski came to an agreement where he would implement a share buying plan and then he would get an additional board seat. Additionally, the board tried to coerce other shareholders by putting restrictions on their shares. On the day of the election, the board realized they did not get all of the votes they needed, and they wanted more time to change them. 
There was a structured agenda for the meeting that were agreed on by all parties. By the time all of the agenda things were done, the parties disagreed on whether the polls were going to stay open. The board kept the polls open and deviated from the agenda. There were presentations, a late lunch break, etc. Board member admitted that the reason for the break was to make sure the votes switched. She was also actively soliciting votes through matchmaking. Once the "meeting" was over, the Board one all of the seats. Including, giving Filipowski the additional seat that the shareholders did not know about</t>
  </si>
  <si>
    <t xml:space="preserve">Test used for first claim: Schreiber two prong test: plaintiffs have to show (1) an object or purpose that the vote buying was to defraud or disenfranchise the other stockholders, and (2) what good faith actions affecting the voting and the election process trigger what form of heightened scrutiny 
The shareholders went to the meeting knowing that Filipkowski had been added to the board, and that he was in a voting arrangement. Although he was added to secure votes, the court also thinks the board considered him qualified. Additionally, 
court does not think that the mere offer of a board seat to Filipkowski is not triggering of  entire fairness. 
Blasius is not used, but it is referenced as a similarly situation case where the court is dealing with issues of equity. The here says that the court in Blasius went through simialr concerns about over-breadth and frustration in applying the test. Equity is also considered in Schreiber.
The second board seat: the promise here would not be subject to shareholder vote, as the previous agreement was. This was a material fact that needed to be disclosed to the shareholders, because it may have impacted the voting. 
the threats to shareholders: failed the Schreiber test. But the court cannot conclude that it was the coercion that resulted in a vote in favor of the board. But regardless, the board had to show that the shareholder was not coerced but they failed to do so. 
Actions during the board meeting: inequitable. affected the election. fails to show under Schreiber that this was done in good faith. the actions were unfair. 
Court analysis: the threat here was losing the election / proxy contest. the slate suggested by the other side was people who had no experience serving as a director, or experience in the industry (this was not really the main reason they felt threatened. it was more about removal, this just happens to help their argument). The argues argues that this threat is not irrational, so it could pass the first prong of Coster. However, the court would lose at the second prong very clearly. The board's actions were clearly coercive (or at least they fail to show otherwise) since they were threatening shareholders to vote for them, and this was not the least amount of interference. They literally held up a meeting to ensure that they could buy shares to flip a vote. They blatently ignored the agenda everyone agreed with. the minimum amount of interference was likely the vote buying, or something else. this was extreme frustration of the voting process and likely impacted the ooutcome in a big way. There was also no good faith shown in this case. Coercion could also come in with the second board seat, but that is more of a disclosure problem that does not fit within the test. Regardless, the board would lose on the second prong and the outcome here would not change
</t>
  </si>
  <si>
    <t>Segovia v. Equities First Holdings, LLC</t>
  </si>
  <si>
    <t>Unreported; 2008 WL 2251218; 2008 Del. Super. LEXIS 197</t>
  </si>
  <si>
    <t>language of the agreement, and general policies about Delaware Law (not wanting to interfere with shareholder voting and depriving them of their vote. The language of the contract does not allow for this. Without an unambiguous contractual provision, this goes against Delaware law policies)</t>
  </si>
  <si>
    <t xml:space="preserve">the issues here are loan transactions. January loan and February loan. Empresarial is borrowing money from EFH
four claims: breach of contract, conversion, fraud, and unjust enrichment. 
Loan agreement between two companies. The loans were secured by stock. weeks later, the one company sold the stocks on the open market. They company made a profit on the shares, and used the proceeds for the business. The price of the stocks fell and the other company went into default. The notice to the party that pledged the stock was not informed that the stocks had been sold. 
not really a defensive tactic? More an understanding of a contract agreement that resulted in someone losing ownership of their shares (which I guess ultimately takes away their voting power?)
</t>
  </si>
  <si>
    <t>breach of contract: plaintiff claims that EFH did not have the right to sell the shares. They claim that the language in the agreement is clear on that limitation. They were a security interest, and nothing more. EFH claims that the plaintiffs do not have standing to bring this action, and that their actions were a breach because the language allowed them to sell the shares and the pledger waived all of their rights to the stock. 
conversion: plaintiff claim that the pledged stock remained the pledger's property throughout the term of the loan and that EFH exercised wrongful dominion and control by selling it without authority. EFH claims that due to the language of the statute, the plaintiffs have no claim here. 
Fraud: plaintiffs claim EFH represented that it would maintain safe custody fo the stock for the term of the loan, and therefore selling it was fraud. EFH claims they communicated their intent to sell. 
Unjust enrichment: this action caused the plaintiffs harm and therefore they are entitled to the unjust enrichment. EFH claim the contract allowed them to do this, and therefore there was no harm. 
key point: under the plain meaning of the statute, the pledger had the right to vote her shares until Empresarial defaulted on its obligations. She had a right to hold the shares, and the EFH did not have the right to sell them. The notion that the agreement would give EFH the right to sell would deprive her of her right to vote (BLASIUS IS THE FOOTNOTE HERE: STOCKHOLDER'S RIGHT ARE CRITICAL TO THE LEGITIMACY OF THE DIRECTORS POWERS)
COSTER ANALYSIS: there is absolutely no threat posed here. All selling the shares awarded them was the ability to make a profit on their purchase. But their standing did not change whether they sold the shares or not. So, either EFH fails on the first prong or Coster does not apply. If it does apply, then even looking at the second prong EFH would fail. this action is clearly preclusvie, as it takes away the shareholder's right to vote completely. they fully lose the right to vote. Clearly also not minimum amount of interference EFH could take, since this is as interferred with voting as something can get. They could have sold some of the shares, a small percentage and it only would have interferred a bit. they sold all of the shares, and voting power was lost completely. cannot be tailored to a threat because there was no threat. Again, either Coster cannot be applied here, or EFH would lose. 
additionally, this was not an action taken by a board. this was an action taken by another party in a loan agreement. between two companies. So I also don't think Coster would apply for that reason</t>
  </si>
  <si>
    <t>City of Westland Police &amp; Fire Ret. Sys. v. Axcelis Tech., Inc.</t>
  </si>
  <si>
    <t>Unreported; 2009 WL 3086537; 2009 Del. Ch. LEXIS 173</t>
  </si>
  <si>
    <t>right to inspect books and records of a company: requires "proper purpose"</t>
  </si>
  <si>
    <t>a director standing for reelection who receives less than a majority of the stockholder vote must submit her resignation. The board will then decide whether to accept the resignation. 3 board members received less than a majority of the vote, but the board did not accept resignation
According to company guidelines, directors getting re-elected at the annual meeting had to receive a majority vote in order to remain on the board. Without a majority vote, they would be required to turn in their resignation. Here, four board members ran uncontested but did not receive a majority vote (likely based on their questionable actions with a buy-out negotiation). Under the plurality plus provision, they had to tender resignations. but the board did not accept those resignations, signaling that only having four board members would be harmful to the corporation. With this action, the shareholders' votes were discounted</t>
  </si>
  <si>
    <t xml:space="preserve">inspection of books and records requires "proper purpose". 
Investigation of suspected wrongdoing on the part of management or board is proper purpose, but the plaintiff cannot just state suspicion of wrongdoing. They have to present evidence of a credible basis for which the board can infer wrongdoing. 
Plaintiffs claim that the use of Blasius is needed during the future review. But the board does not address whether this is correct. There is no evidence here to support the plaintiff's assumptions of the primary motivation of the board being disenfranchisement. 
The court here does look at Blasius (and Unocal) based on the evidence that the plaintiffs have presented. But, they say that they do not even have to address a standard of review, because the plaintiffs do not meet their burden of demonstrating primary purpose by showing evidence of wrongdoing. This is about figuring out whether the plaintiffs presented evidence of a "proper purpose" for looking at books and records. The plaintiffs have not even shown that this was a defensive action. The plaintiffs have given the board no evidence for them to suspect wrongdoing. I do not think that a Coster analysis would change that outcome. If the plaintiffs have not demonstrated that this was defensive, or anything more than the shareholders not liking the outcome. The court would not change the outcome, even by looking at Coster, until plaintiffs provide more evidence
**later versions of this case are discussed, with more evidence, and actually looking at the standards of review 
This feels different than the later Westland case because they opinion specifically used a test where the plaintiffs had the burden of proof, not the defendants. But, if there is no threat, then it seems unlikely that Coster would be triggered. 
If Coster does apply, then it would be the same analysis as the SC case, and it would likely change the outcome. </t>
  </si>
  <si>
    <t>Levinhar v. MDG Medical, Inc.</t>
  </si>
  <si>
    <t>Unreported; 2009 WL 4263211; 2009 Del. Ch. LEXIS 199</t>
  </si>
  <si>
    <t>res judicata review</t>
  </si>
  <si>
    <t xml:space="preserve">plaintiffs claim a breach of fiduciary duties through a merger transaction that allegedly deprived them of their right to select two board members.
 A section of the voting agreement required that stockholders vote their shares in favor of two directors nominated by the comon stockholders (the Founders), and the preferred stockholders had the right to appoint the remainder of the board. 
new financing plan reduced the size of the board, which diluted the Founder's right to appoint directors under the agreement. The new investors had  majority voting power. The financing agreement required stockholder, and the investors used their majority vote to accept it. This issued a new class of stock.
Under a new merger, there was no right for anyone to elect two directors. all directors would be chosen through majority vote. The merger was approved by the investors. common stockholders were not asked to vote. </t>
  </si>
  <si>
    <t xml:space="preserve">The purpose of this opinion is not to deal with the substance of the case itself. This is a res judicata review deciding whether the founders can bring these claims, which have been brought before but they later abandoned them. The court asking whether these "resurrected claims" can be brought, and they look at it under the factors of res judicata
court admits that the Founders may have been successful if they brought the claim when they were supposed to. 
The court decides that under res judicata, the resurrected claims cannot be brought. A Coster analysis would not change that outcome. </t>
  </si>
  <si>
    <t>Louisiana Sheriffs' Pension &amp; Relief Fund v. Crane</t>
  </si>
  <si>
    <t>Unreported; 2009 WL 1099925; 2009 Del. Ch. LEXIS 71</t>
  </si>
  <si>
    <t xml:space="preserve">Motion to Expedited Proceedings </t>
  </si>
  <si>
    <t xml:space="preserve">sufficient possibility of a threated irreparable injury, and a sufficiently colorable claim. </t>
  </si>
  <si>
    <t xml:space="preserve">NRG was in talks with Exelon for a transaction, but a decision was not reached. Exelon made an offer, and three weeks later NRG rejected that offer. 
debt instruments for the company that would be triggered if the majority of their board are not continuing directors. So, they amend the bylaws to expand the board from 12 to 19. 
Plaintiffs are claiming breach in the form of: the board failing to inform themselves about the possible transaction, failure to negotiate, and decision to use defensive measures. </t>
  </si>
  <si>
    <t xml:space="preserve">1. plaintiffs argue that defensive measure will affect voting because shareholders will not vote for Exelon-nominated directors at the risk of triggering the change of control provision. However, the court concludes that the change of control trigger is not a serious threat in the near future. Even with the board exansion, only 9 of the 19 board members may be non-continuing, which would not trigger the provision. 
court denies analogy to Blasius. there, the defensive measures were strong opposed by the aquirer. Here, the acquirer does not want expedition. (I don't really understand what this means, but Blasius was distinguished so it is not applied)
court concludes that interference with stockholder voting was not strong enough here. 
Here, the court is really trying to figure out if the facts are strong enough to allow for expedited proceedings, and the shareholders do not meet that burden. 
Coster analysis: although this is a defensive action taken that is in response to a potential threat (but not a real threat according to the board), it does not interfere with shareholder voting. The election of a new director by the continuing directors makes it harder for the continuing directors provision to be triggered. So, the shareholders should feel no fear in voting for Exelon's slate, because doing so would not trigger the provision. So, since the provision does not interfere with shareholder voting, and the electing of a new director does not interfere with shareholder voting, Coster would not be triggered here. 
this is a defensive action, but not a defensive action that limits shareholder voting. </t>
  </si>
  <si>
    <t xml:space="preserve">Rosen v. Wind Sys., Inc. </t>
  </si>
  <si>
    <t>Unreported; 2009 WL 1856460; 2009 Del. Ch. LEXIS 114</t>
  </si>
  <si>
    <t>McWane and Forum Non Coveniens</t>
  </si>
  <si>
    <t>plaintiffs (shareholders) filed action in Delaware. Defendants (corporation) want to dismiss the motion based on a previous action in California. Court is looking at whether the Delaware Action should be stayed or dismissed due to the action in California</t>
  </si>
  <si>
    <t>there was an action filed in California, and an action filed in Delaware. The court here is wondering whether the claim should be dismissed on the basis that the California case takes priority. The defendants say it should be dismissed, the plaintiffs say that it shouldn't. 
McWane doctrine: holds in favor of granting a stay when there is a prior action pending elsewhere, in a court capable of doing prompt and complete justice, involving the same parties and the same issues. 
forum non coveniens: when a Delaware action is considered first-filed or when multiple actions are filed around the same time. 
this case is civil procedure / civil priority. 
Blasius: allegiing wrongdoing without specifying whether the provisions on their own or in combination should be viewed under the general principles of...Blasius. Discussing the future of the action
Coster is not going to impact this outcome</t>
  </si>
  <si>
    <t xml:space="preserve">San Antonio Fire &amp; Police Pension Fund v. Amylin Pharms., Inc. </t>
  </si>
  <si>
    <t>983 A.2d 304</t>
  </si>
  <si>
    <t>contractual language analysis</t>
  </si>
  <si>
    <t xml:space="preserve">Amylin entered into an Indenture that included a Change of Control provision, which would accelerate the company having to pay back debts. Two shareholders are proxing slates of directors, and ask that the board approve slates that would not trigger the Change of Control provision. They also ask that the board use its power to remove obstacles to the stockholder franchise. After litigation and settlement, plaintiffs just want approval of their slate, and defendants have agreed to do so if they are able. </t>
  </si>
  <si>
    <t xml:space="preserve">the court is trying to figure out whether they are allowed to approve the stockholder nominees under the Indenture. 
The fiduciary duty claims were dropped. 
Court says this is a contractual interpretation issue. 
Approval: the board cannot approve the slate and then run its own slate on opposition. However, they can accept without endorsement, which would allow them to also run their own slate. 
court notes that if the Continuing Directors provision did not allow the board to accept a slate in a contested election, then that would seriously interfere with shareholder franchise. That may raise a Coster analysis, but that is not the case here. The provision allows for acceptance without endorsement. But, the court approaches this problem more as negligence than a defensive action, so I don't think Coster would be raised here either. 
I do not think Coster would change this analysis in any of the presented counts, since this is not a defensive action and it merely looking at the contractual language of the agreements. and, the duty is care is analyzed under negligence, not defensive action. 
Blasius: quoted in footnote and saying that the analysis here would be different if it was discovered that the court included the provision with the primary purpose of frustrating franchisement. But it is referring to the version of the Indenture that did not allow the board to approve a slate at all. That is not the case here. 
Since the Indenture is not really so strict, and the board can still approve slates, shareholder voting is not really being frustrated. </t>
  </si>
  <si>
    <t>Airgas, Inc. v. Air Prods. and Chems., Inc.</t>
  </si>
  <si>
    <t>Unreported; 2010 WL 3960599; 2010 Del. Ch. LEXIS 206</t>
  </si>
  <si>
    <t>1. language / text of the bylaws and charter to determine which provision it falls under
2. text / language to determine if it is valid under the DGCL</t>
  </si>
  <si>
    <t xml:space="preserve">bylaw amendment that would move annual meetings from January instead of August like they have always been held. But in this case, it would be held four months after the previous meeting. Plaintiffs claim that this action requires a super majority under one provision, while the defendants claim it only needs a majority under a different provision.  </t>
  </si>
  <si>
    <t xml:space="preserve">bylaw amendment received 48% of total votes, around 51% of the votes actually used. 
This is a case discussing director's rights to a full term being taken away - not really shareholder voting rights.
This circumstance does not trigger Coster because this is not about shareholder voting being frustrated this is about interpretation of the bylaws and what type of vote it requires.  
Blasius is mentioned as being in a case the plaintiffs cite, but the court holds that it does not apply here because the fact pattern is not similar enough and this transaction is not inequitable, so Blasius would not be used. </t>
  </si>
  <si>
    <t>Crown EMAK Partners, LLC v. Kurz</t>
  </si>
  <si>
    <t>992 A.2d 377</t>
  </si>
  <si>
    <t>what does it mean to participate in improper vote buying (economic interests)
what does it mean to have full ownership of shares (voting ownership and direct eonomic ownership)</t>
  </si>
  <si>
    <t xml:space="preserve">one group of shareholders (Kurtz) tried to buy votes in order to gain a majority of the board. Court held that the vote buying was valid because the two parties' economic and voting interests were aligned. However, the votes they bought were governed by a Restricted Stock Agreement, and therefore transfer of the stocks were invalid. that makes the vote invalid. 
the other group of shareholders (Crown) tried to amend the bylaws in order to gain majority of the board. They did not have voting power in their class of shares, but they had the power to amend the bylaws, which is where the number of directors on the board sat. They also had the right to put two directors on the board. So, they reduced the board to three members, which would give them the majority. the court deemed this invalid. </t>
  </si>
  <si>
    <t xml:space="preserve">Blasius is cited when the court is discussing how "certainty and efficiency are critical values when determining how stocholder voting rights have been exercised", but not in related to a board action. 
Coster does not apply because we are dealing with shareholder actions, not board actions. </t>
  </si>
  <si>
    <t>In re Inergy L.P. Unitholder Litig.</t>
  </si>
  <si>
    <t>Unreported; 2010 WL 4273197; 2010 Del. Ch. LEXIS 217</t>
  </si>
  <si>
    <t xml:space="preserve">the structure of the transaction, the wording, the consequences. </t>
  </si>
  <si>
    <t>Merger agreement. Inenergy unitholders are not entitled to vote. Holdings unitholders are able to vote but it is more of a formality because affiliated unitholders (58%) are in a voting agreement where they have to vote in favor of the deal. Plaintiffs claim here that the Inergy unitholders should have voted, while the defendants claim they don't because Inergy was not a constituent entiy to the merger. This transaction also increased the number of shares in Inergy (which dilutes the existing shares)</t>
  </si>
  <si>
    <t xml:space="preserve">In determining whether the shareholders had a right to vote, the court is going to look at whether Inergy is actually the entity that is merging. In the merger agreement, it clearly states that Inergy is a party to the contract but not a constituent of the merger between Holdings and MergerCo. 
The shareholders do not have the right to vote in this transaction, so this does not affect their voting power. Additionally, the court notes that even though their shares were diluted, they still hold the majority. Because no voting rights were frustrated, Coster would not be triggered. 
Blasius quote in footnotes: sharholder franchise is central to corporate goverance. </t>
  </si>
  <si>
    <t>Kurz v. Holbrook</t>
  </si>
  <si>
    <t>989 A.2d 140</t>
  </si>
  <si>
    <t xml:space="preserve">illegal vote buying, violating sections of DGCL law (section 141(b)), effects of consents and their validity without a DTC
Using provisions / sections of the DGCL and applying them to these facts. </t>
  </si>
  <si>
    <t xml:space="preserve">one group of shareholders (Kurtz) tried to buy votes in order to gain a majority of the board. Court held that the vote buying was valid because the two parties' economic and voting interests were aligned. However, the votes they bought were governed by a Restricted Stock Agreement, and therefore transfer of the stocks were invalid. that makes the vote invalid. 
the other group of shareholders (Crown) tried to amend the bylaws in order to gain majority of the board. They did not have voting power in their class of shares, but they had the power to amend the bylaws, which is where the number of directors on the board sat. They also had the right to put two directors on the board. So, they reduced the board to three members, which would give them the majority. In the event that more than three members sat on the board, a special meeting would be called where one director would be elected by the common stockholders and be the successor of all directors previously elected. </t>
  </si>
  <si>
    <t>Blasius quoted: certainty and efficiency are critical values when determining how stockholder voting rights have been exercised. 
Blasius quoted: Delaware public policy rests on a general policy against disenfranchisement
Blasius quoted: stockholders elect directors who are empowered to manage the business and affairs of the corproation in accordance with their fiduciary duties. 
This case is about which group controls the board - not about board action disenfranchiseing shareholders. The board really has nothing to do with the actions, outside of the consequences to its structure and who controls it. Since the board is not taking action here, Coster would not apply. 
This case has the same fact pattern is Crown (2010)</t>
  </si>
  <si>
    <t>San Antonio Fire &amp; Police Pension Fund v. Bradbury</t>
  </si>
  <si>
    <t>Unreported; 2010 WL 4273171; 2010 Del. Ch. LEXIS 218</t>
  </si>
  <si>
    <t xml:space="preserve">for whole case: awarding of attorney's fees
for voting rights section: looked at the benefit of the litigation on voting rights, which were no longer burdened. </t>
  </si>
  <si>
    <t xml:space="preserve">the continuing director provisions of the credit agreement deter stockholders from electing directors of their choosing, because if there is a change in control constitutes an event of deault, which would result in acceleration of outstanding debt due under the agreement. Here, $125M would have become due in the event of a change of control. There was past litigation, and during so the board waived the Credit Agreement and approved the nominees by the stockholders. Now, the board claims that the pension fund harmed the stockholders, while the pension fund claimed that they helped the shareholders. </t>
  </si>
  <si>
    <t>The question being addressed here is the litigation and the awarding of attorney's fees. The question here is not really about the voting rights, since the credit report was waived during litgation. 
Coster would not apply to the case as a whole because it is about granting attorney's fees. Coster would seem to apply to the voting rights part of the Credit Agreement, and the board would absolutely lose under Coster because they cannot demonstrate a substantial threat and this was clearly preclusive and coercive. 
But overall, Coster is not changing the outcome of the case. It does not apply to the whole case, and the plaintiffs would win whether it was applied or not. 
Blasius quoted in footnotes: stockholder franchise is the ideological underpinning upon legitmacy of director power</t>
  </si>
  <si>
    <t>In re Del Monte Foods Co. S'holders Litig.</t>
  </si>
  <si>
    <t>25 A.3d 813</t>
  </si>
  <si>
    <t>enhanced scrutiny: motivations were proper, best interest of shareholders, actions were reasonable in relation to legitimate objective (reasonableness)</t>
  </si>
  <si>
    <t xml:space="preserve">Merger deal. A financial advisor was set to make a lot of money from this transaction, and so he paired together two very high bidders. With the two of them together, it materially reduced the prospect of price competition so no one could compete with them. It was not disclosed to the board that one of the investors was partnered on the merger, so they were not aware this was happening until litigation. Eventually, they accepted that it happened and took the merger deal without any consideration on the consequences for the company. they later disclosed to the shareholders through proxy that they could have gotten a higher price. </t>
  </si>
  <si>
    <t xml:space="preserve">court observes that under normal circumstances, the actions taken by the board would be within a range of reasonableness for enhanced scrutiny. However, there has been manipulation with the sale. 
Blasius: quoted in footnotes in saying - a reviewing court can address inequitable action by the board even when the board thinks that they were acting properly. 
the board does not present a threat. but the threat that exists here is the fear of the merger not going through. But, that is not really a substantial threat. espeically since they learned other sources could have given more money for the shares if they did not go with Barclays. There was no threat that the company would go out of business without the merger. there was no "existential threat" as posed in Coster. Additionally, this was not within the range of reasonableness and was preclusive/coercive. The court states clearly that the board was not reasonable in that there was no consideration after learning about the merger nondislosure, and they gained no benefit for the shareholders. additionally, accepting this deal pretty much barred any compeitive price from bidding, which is both preclusive and coercive on the shareholders who now cannot fully use their vote for the best deal / are forced to take a board approved deal. This would not pass Coster and the holding would not change. </t>
  </si>
  <si>
    <t>Olson v. EV3, Inc.</t>
  </si>
  <si>
    <t>2011 WL 704409; 2011 Del. Ch. LEXIS 34</t>
  </si>
  <si>
    <t>Motion for Attys Fees</t>
  </si>
  <si>
    <t xml:space="preserve">benefits of the transactions. How the settlement and litigation solve statutory problems. </t>
  </si>
  <si>
    <t xml:space="preserve">ev3 and Coidien Group entered into an agreement where Comidian would acquire ev3 through two-step process. The first is that Covidian would offer to purchase ev3's outstanding shares for $22.50 per share in cash. After that step, if they owned a majority of the shares, then the second step would allow thm to offer all remaining ev3 stockholders the same consideration, subject to their right to appraisal. </t>
  </si>
  <si>
    <t xml:space="preserve">Board wins because the settlement between the parties solved any of the statutory violations, and because the merger was beneficial to the stockholders. 
Blasius is mentioned in another case discussed in the opinion. It is not applied to this case at all. In that case, Blasius was rejected because the top-down option that facilitated the merger did not frustrate voting rights - the rights of the shareholders do not change. 
Court says that there is no voting rights violation here, and there is no coercion. there was also no threat. So, Coster would not be triggered. </t>
  </si>
  <si>
    <t>Sherwood v. Ngon</t>
  </si>
  <si>
    <t>Unreported; 2011 WL 6355209; 2011 Del. Ch. LEXIS 202</t>
  </si>
  <si>
    <t>material facts for disclosure / and irreparable harm (test for a TRO)</t>
  </si>
  <si>
    <t xml:space="preserve">the annual board meeting was coming up. In response to an investigation into one director regarding trading history, negotiations with an investment company, and concerns about his personality, he was taken off the slate of recommended directors. This occured well past the deadline date for advanced notice. plaintiff claims that the recommendation proxy was materially misleading because of the reasons given for his removal, and that material nondisclosure would impact the vote. </t>
  </si>
  <si>
    <t xml:space="preserve">this is an action between two direcors - Chan and Sherwood. The shareholders are not parties to this action. But it is about shareholders.  
Duty of disclosure case. The voting problem is more an implied / background issue. 
Blaius is mentioned as being a similar situation, but distinguished because there is not evidence here to demonstrate that the nondisclosure was for the primary purpose of interfering with shareholder voting. 
Based on court argument, it seems like they may think this action to be coercive because it stops shareholders from exercising their voting rights because the advanced notices cannot be submitted for different directors, meaning a new slate cannot be elected. And, since there is a potential for material disclosure, the shareholders are not fully informed on who they should vote for, or if they should vote at all. 
Coster: if Coster were applied here, then the "board" has laid out some threats to the corporatation - Sherwood's negotiations with the investment company, his personality, and his history with trading. But, they are not substantial threats, evidenced by the fact that the SEC decided not to puruse the investigation further. these are not existential threats, and therefore the board would fail on prong one. they would also fail on prong two if the court found the action to be coercive, which it seems as though it might be. This is not the minimum amount of interference, since the board could have submitted these materials before the advanced notice deadline and given Sherwood and the shareholders time to figure things out / they could have materially disclosed but still taken him off the slate. </t>
  </si>
  <si>
    <t>Keyser v. Curtis</t>
  </si>
  <si>
    <t>Unreported; 2012 WL 3115453; 2012 Del. Ch. LEXIS 175</t>
  </si>
  <si>
    <t xml:space="preserve">entire fairness </t>
  </si>
  <si>
    <t xml:space="preserve">the sole member of the Ark board, afraid that his predecesor would exercise his option and elect a whole new board, issued a new class of super-voting preferred stock. 50,000 new shares, each with 1,000 each (while common stock only had one vote each). this happened two days after the old director said he was going to exercise his option. they held a $1.00 redemption right per share and they only cost $.01 per share, and he did not take the time to come up with a fair number. he says it was "arbitrary". When he issued himself those shares, he became a majority shareholder </t>
  </si>
  <si>
    <t xml:space="preserve">Blaius is considered, but ultimately not applied. The court says that Blasius was created to review selfless conduct, but for the primary purpose of frustrating voting. Blasius was not created to deal with self-dealing, which is what this current case is. therefore, Blasius would not apply. 
court applies entire fairness: fair dealing and fair price. For entire fairness, although there was concern that Keyser gaining control of the board would be bad for the business since he was a bad previous director, that does not mean this transaction was entirely fair. Poliak claiming he knows what is best for the shareholders is not good enough. he did not have sufficient justification for this. the price was also not fair, as he only paid $250 for shares that were redeemable for $25,000, whether the company was profitable or not. 
court does not mention preclusion or coercion. But I think at the very least this was preclusive, since Poliak made himself a majority shareholder for almost nothing, diluting all of the other voting powers. 
The defendant does identify threats, such as the plaintiff being bad for the company and the potential FINRA problems. but the court concludes here that none of those reasons are justified. Even without the court's reasonings, these threats are not substantial threats, since they ultimately come down to the director saying he knows better than the shareholders. Likely, this would not pass the first prong. For the second prong, it would likely fail on the preclusion argument, since this issuance of stocks diluted the voting power of all of the other shares. </t>
  </si>
  <si>
    <t>Boris v. Schaheen</t>
  </si>
  <si>
    <t xml:space="preserve">Unreported; 2013 WL 6331287; 2013 Del. Ch. LEXIS 292 </t>
  </si>
  <si>
    <t>Section 151(a): for stock issuance, a written instrument is required.(through preponderance of the evidence)</t>
  </si>
  <si>
    <t xml:space="preserve">N/A (both parties are both directors and shareholders). They each win at least one of their claims. </t>
  </si>
  <si>
    <t xml:space="preserve">A very informal private company issues stock and alledgely has people stepping down from the board without propper documentation. 
Stock was sold, which threatened to dilute the shares of another stockholder.
A director was removed from the board and two directors appointed, and now there is a claim that she never left the board. 
Claim that Voting Stock B was issued to Mary and others, but the other party is claiming that there was no such transfer of stock. 
Mary claims she was appointed the director of Tech, while John and Ann claim they are the directors. For Corp. Marry was the one who was allegedly removed and John and Ann appointed. 
</t>
  </si>
  <si>
    <t>this company has no formal votes, no formal meetings, no stock agreement, etc. So, they have all these contensions about things happening at the firm, like people stepping down from the board, people getting elected to the board, and stocks being issued / diluting other shares, but there is no formal proof of anything. 
Although shares are diluted, this case really is not about frustrating of voting power. Thus, Coster would likely not apply. 
Even if we look at the alleged transfer of voting stock, this is not a defensive action by the other parties (as far as we know.) There is also not threat perceived between the parties, board vs. shareholder. this is really about formalities in the goverance. 
these are three siblings in a family business. 
they are all stockholders of corp. they were all board directors at one point, and currently are of the two companies. 
Blasius: quoted in footnote, saying that to ensure certainty of transaction, DGCl requires board approval and written instruments evidencing the relevant transactions impacting stock and goverance.</t>
  </si>
  <si>
    <t>Kallick v. Sandridge Energy, Inc.</t>
  </si>
  <si>
    <t>68 A.3d 242</t>
  </si>
  <si>
    <t xml:space="preserve">Shareholder inform the board that they are going to amend the bylaws to destagger the board, in an attempt to elect an entire new slate due to dissatisfactory performance. 
First, the board claim that the 60 window to get the correct number of consents began almost a month before the solicitation statements were submitted. They also sort of threatened the stockholders with an offer of repurchase "as required by the company, and that the effect of that would be extremely risky financial burdens. The only way to avoid this would be for the board to accept the new slate. 
now, the board refuses to decide whether to approve the plaintiff's slate, claiming it would be confusing to the shareholders and detrimental to the company.  </t>
  </si>
  <si>
    <t xml:space="preserve">defendant claims: the new slate does not have sufficient energy industry experience. The court says that any claims the defendants are making are essentially: "we are better than the new slate so we should be kept in", which is not a legitimate concern. Additionally, the threats the defendants claim are inconsistent, and essentially exist to justify either of the approval decisions the board makes. They say that the board has no reason to suspect a threat here. 
defendants claim BJR. Plaintiffs claim Blasius.  
"Blasius' importance rests more in its emphatic and enduring critical role in underscoring the serious scrutiny that Delaware law gives to director action that threatens to undermine the integrity of the electoral process, than in its articulation of a useful standard of review to decide actual cases"
Here, the court cannot say that the primary purpose of the board was to frustrate voting. Blasius is not used. 
Coster, like in Unocal, the Coster test requires that the board be acting in good faith. And as an amendment to Unocal, the defendants are required to show a substantial corporate interest being threatened. The defendants cannot show either of these things. The court determines that it is likely they are acting in bad faith, and the court denies all the claims made by the defendants as not being reasonable / legitimate threats to warrant such a frustration of voting rights. 
coercive in how the defendants threatened the shareholders with the financial crisis with the new slate causing a change in control, and by not approving the slate, they were inhibiting the plaintiffs from issuing their consents, which is preclusive and forcing the shareholders to accept the current board. This case would not pass a Coster test and the outcome would not change. 
</t>
  </si>
  <si>
    <t>Klaasen v. Allegro Dev. Corp.</t>
  </si>
  <si>
    <t>Unreported; 2013 WL 5967028; 2013 Del. Ch. LEXIS 275</t>
  </si>
  <si>
    <t xml:space="preserve">Kirpat: whether the court should grant a stay. 
Koch line of cases for when advanced notice should be given. </t>
  </si>
  <si>
    <t xml:space="preserve">Board removed Klassen as the CEO when they discovered that he wanted to change the composition of the board. They did not give him advanced notice that this decision was being determined. </t>
  </si>
  <si>
    <t xml:space="preserve">Klassen wanted to change the composition of the board, and that depended on whether he stayed the CEO or not.
He was the CEO, on the board of directors, he held a majority of the voting stock, and had contract rights as the CEO. 
Problem: the tests being used here are whether a motion to stay should be granted. this case is mainly going through the caselaw Klassen is using is excruciating detail. They are not really discussing the facts of the Klassen case, or any subtance about what happened between Klassen and the board. 
Klassen focuses on 5 (?) advanced notice decisions to support his motion to stay. He speaks for certain provisions of the Status Quo order to be stayed. 
If this case was dealing with the substance of the transaction, then Coster may have applied because his removal did impact his voting rights (allegedly). But, Coster is not going to change whether or not a stay is granted. Additionally, it does not deal with the issue of advanced notice. 
Additonally, this case is about the removal of a CEO without advanced notice that it was going to be discussed at a meeting. advanced notice is not required at those kinds of meeting, but the court is looking at whether the CEO was required to be given notice. This really has nothing to do with shareholder voting rights, as we are not even talking about the plaintiff in his capacity as a shareholder, only as an office. Since this is between directors, not about shareholders, and not about voting rights, Coster cannot be used. 
Blasius quoted: just because the fiduciary is acting competently and honestly, does not mean it will be subject to the BRJ. Additionally, the board has a fiduciary duty of loyalty to act in the best interest of the entity and the stockholders as a whole, and a board acting loyally may take action to oppose, constrain, or dilute a large controlling shareholder.
</t>
  </si>
  <si>
    <t>Red Oak Fund, L.P. v. Digirad Corp.</t>
  </si>
  <si>
    <t>Unreported; 2013 WL 5740103; 2013 Del. Ch. LEXIS 256</t>
  </si>
  <si>
    <t>ommitted facts are material if there is a substantial liklihood that a reasonable shareholder would consider it important when deciding how to vote. 
Fiduciary duty to disclose material information</t>
  </si>
  <si>
    <t xml:space="preserve">plaintiffs claim that the board failed to disclose material information that frustrating the franchisement of the shareholders. They allegedly did not disclose that treasury shares had been voted, explain that a preliminary report was inaccurate, concealed negative financial information, and not disclosing that they already analyzed and evaluated whether to implement an NOL rights plan before the election. </t>
  </si>
  <si>
    <t xml:space="preserve">Blasius: quoted in footnote. "the integrity of the election process is an essential part of the foundation of Delaware corporate law"
the court is going to take unfair elections seriously. But, they are also going to be careful in finding an election invalid or requiring a new one. 
The court goes through the four claims, and determines that the board did not create an unfair election process. In turn, this means that voting was not frustrated by the actions of the board, because there was no material information that they either gave fraudulently or failed to disclose. If voting rights were not frustrated by the lack of disclosure, then we likely do not even get to Coster because the court determines that there was no frustration of voting rights. </t>
  </si>
  <si>
    <t>AB Value Partners, LP v. Kreisler Mfg. Corp.</t>
  </si>
  <si>
    <t xml:space="preserve">Unreported; 2014 WL 7150465; 2014 Del. Ch. LEXIS 264 </t>
  </si>
  <si>
    <t xml:space="preserve">Hubbard: whether there was a material change in circumstance by the board after nomination deadline to require waiving the advance notice bylaws
</t>
  </si>
  <si>
    <t xml:space="preserve">The board of Krieser denied shareholder nomination for the annual meeting director elections because they did not comply with the advanced notice bylaws. They had to be submitted within a certain range of dates, and the plaintiffs did not comply. </t>
  </si>
  <si>
    <t xml:space="preserve">Kreisler has advanced notice bylaws. Plaintiffs did not submit the nominations according to the bylaws. 
ANB were adopted on a clear day, this is not a defensive action. 
Blasius: court mentions it when discussing how it was used in Hubbard. Hubbard is denied because there was no defensive action. 
Kreiser amended their bylaws after this action came out, to include more requirements. However, they have nothing to do with the current case. 
Court found that the circumstances described by the plaintiff after the notice deadline were not sufficient. The closest the plaintiff came to getting this was the salary increases to management, but it was unanimously approved by the board, and neither the operations of the company nor its business direction have changed so it does not apply here. 
Coster analysis: there is no threat the board is responding to, no defensive action, no real interference with voting rights because this comes down to not following the bylaws. Shareholders have the fight to franchise, but they have to follow the bylaws, and the plaintiffs here did not. Since there is no threat or defensive action, and this is merely an interpretation of the bylaws, Coster would not make a difference here. </t>
  </si>
  <si>
    <t>Procedural Posture:  (although court says this is more in the realm of a PI)</t>
  </si>
  <si>
    <t xml:space="preserve">Allen v. El Paso Pipeline GP Co., L.L.C. </t>
  </si>
  <si>
    <t>90 A.3d 1097</t>
  </si>
  <si>
    <t>Motion for Class Certification (this case)</t>
  </si>
  <si>
    <t>Tooley - determining whether a harm is direct or derivative. (who suffered the harm + who would receive recovery)</t>
  </si>
  <si>
    <t xml:space="preserve">plaintiffs claim that El Paso MLP paid too much for their 25% interest in Southern. They claim there was a breach of contractual rights of the unaffiliated partners (that the transaction was dilutive). When making this transaction, the conflicts committee did not follow the four methods of compliance they were supposed to. 
But the question the court is addressing here is whether the claim is derivative or direct. </t>
  </si>
  <si>
    <t xml:space="preserve">there was a conflict in this transaction, but the company hired a conflict committee. 
Blasius quote footnote: explainign that in certain circumstances, such as the one presented, the courts have to look at the transaction under legal and equitable lenses. They cannot depend on business judgement. 
This part of the litigation with El Paso is focusing on what type of a claim this is. They are not really trying to resolve the substantive breaches by the defendants here. They did not address whether the actions happened, or if they were preclusion or coercive, or how they imapcted voting rights (voting rights are not really mentioned). They just discuss what class of claim this is. </t>
  </si>
  <si>
    <t>In re Orchard Enters., Inc. S'holder Litig.</t>
  </si>
  <si>
    <t>88 A.3d 1</t>
  </si>
  <si>
    <t>Entire Fairness / Material Disclosure</t>
  </si>
  <si>
    <t xml:space="preserve">Board failed to materially disclose in the notice of merger.  </t>
  </si>
  <si>
    <t xml:space="preserve">Dimmensional is the controlling shareholder of Orchard. Through contract, they had the right to assign 4/7 board members. 
This is a disclosure problem, not a disenfranchisement problem. Another case specifically distinguishes the two, leading me to believe that the tests must be different. 
the board accepted $2.05, while the appraised price was $4.67
Blasius: in a situation where a controlling shareholder is a threat to the corporation or minorities, the board may engage in dilutive measures. (however, the court is alluding here that in fact that is not what the board did, because they had no reason to suspect that they had to). footnote 
So, what I take from this is that the board is saying there was no defensive action here, which likely means that Coster would not apply. There is really not threat posed either, except for a potential threat that the merger would not go through, but I do not think the circumstances surrounding this case allude to that being a substantial threat. Additionally, this means that Coster would not apply. The court does not discuss whether this was preclusive or coercive, but there is also no evidence presented that this information was not disclosed on purpose, so it would be hard to consider either of those to be present here. ONce again, this is a disclosure problem, not a disenfranchisement problem. 
the other issue in this case is that this is merely a motion for summary judgement, and there are a lot of disputes of fact present here. So, it is difficult to apply an analysis when we do not know which facts are accurate, or how Coster would change an analysis when we do not know the current outcome. Merely dealing with the notice, Coster would not change the outcome because the plaintiffs would win either way. </t>
  </si>
  <si>
    <t>In re Activision Blizzard, Inc. S'holder Litig.</t>
  </si>
  <si>
    <t>124 A.3d 1025</t>
  </si>
  <si>
    <t>Settlement</t>
  </si>
  <si>
    <t>fair, reasonable, and adequate for the settlement</t>
  </si>
  <si>
    <t xml:space="preserve">a restructuring agreement and a settlement that resulted in the shareholders selling their stocks, meaning that they could not bring claims for the harms that the restructuring caused. </t>
  </si>
  <si>
    <t xml:space="preserve">this case is about the shareholders' right to bring claims regarding the restructuring. In dispute because there was a settlement and the shareholders sold their stocks. 
When stocks are sold, the right to sue goes with them, unlss the right of action is the type of claim that would survive the death of the transferor and pass to his representative (all causes of action (direct claims) except for defemation, malicious prosecution, or upon penal statuts will survive). but the rights to sue belong with the people who own the shares now
the only voting rights that were disturbed here were of two members of the board, whose voting power was reduced during the settlement. Shareholder voting is not at issue here - whether the Settlement was fair and whether they can bring a claim is at issue. This is a case about bringing claims. 
the court found the dilution of the board members' voting rights to be equitable and in favor of a corporate interest. 
this is not a case about voting rights (voting dilution is only mentioned as part of a fairness analysis of the settlement agreement
Blasius quoted: just because the fiduciary is acting competently and honestly, does not mean it will be subject to the BRJ. Additionally, the board has a fiduciary duty of loyalty to act in the best interest of the entity and the stockholders as a whole, and a board acting loyally may take action to oppose, constrain, or dilute a large controlling shareholder. Additionally, the articles of incorporation act as a contract, and the shareholders have a right to enforce it. </t>
  </si>
  <si>
    <t xml:space="preserve">In re El Paso Pipeline Partners, L.P. Derivative Litig. </t>
  </si>
  <si>
    <t>132 A.3d 67</t>
  </si>
  <si>
    <t xml:space="preserve">looking at derivative vs. direct claims under "dual-natured claims" and whether the plaintiff can pursue claims even after a merger terminates standing rights. </t>
  </si>
  <si>
    <t xml:space="preserve">El Paso Corporation sold interests in three limited liability companies to El Paso Pipeline. El Paso controlled El Paso MLP. El Paso MLP bought the interests, and paid too much, and arguably El Paso Parent violated the LPA. The plaintiff sued. When the litigation was pending, El Paso Parent was acquired by Kinder Morgan, which did not impact MLP. Then, the parties entered into a Merger, which terminated MLP's existence as a separately traded company. General Partners of El Paso Parent claim that plaintiff no longer had standing to sue because of the merger. </t>
  </si>
  <si>
    <t xml:space="preserve">Blasius: quoted in saying that the decisions of a fiduciary will not always be left to the business judgement rule. That just because an action is done competently and honestly does not mean that it will be left to the BJR. 
The plaintiff here is not really bringing claims about interference with voting rights. the claim brought here is that the plaintiff's ability to sue was interferred with. Since the court is not testing the action on whether or not voting rights was frustrated, Coster likely could not be raised. 
this case is really not about voting rights. this is about the right to bring a claim and the remedies available. </t>
  </si>
  <si>
    <t xml:space="preserve">Kerbawy v. McDonnell </t>
  </si>
  <si>
    <t>Unreported; 2015 WL 4929198; 2015 Del. Ch. LEXIS 217</t>
  </si>
  <si>
    <t>materiality of disclosure.
Fiduciary duties</t>
  </si>
  <si>
    <t xml:space="preserve">shareholders sent out proxy statements / nominations to completely replace the current board following the firing of some board members. They got a majority of the votes. The Board, in response to this, refused to accept the votes, fired employees who supported the vote, and imvalidated the nomination / consents. they knew they were going to invalidate the consent before they were even delivered. </t>
  </si>
  <si>
    <t xml:space="preserve">board claims that the invalidation of the consent was to stop Kerbawy from undoing the company's efforts to resolve its compliance problems, and that it would be better for the firm to keep the board as it is. 
Court starts with the presumption that the consents are valid, and is now looking at the disclosre, confidential imformation, and tortious interference to invalidate them on equity grounds. 
defendants claim that Kerbawy owed fiduciary duties to disclose, which the court rejects. And, the defendants' communications were just as misleading. 
defendants have a heavy burden to explain why the court should disenfranchise the shareholders. 
blasius is quoted: saying that protecting shareholder franchise is very important to Delaware. 
Coster analysis: Board identifies a threat, which is a proxy fight that would end in replacing the whole board and harming ACell's issues with the DOJ. Likely, the court would not find this to be a substantial corporate interest, since essentially the board is saying that they know better than the shareholders, which is not allowed. If the court did find a substantial threat here, then the case would fail at the second prong. This action was preclusive and coercive, as it blocked a valid shareholder vote and the board fired employees for voting. they were threateniing people for people disloyal. this was not a proportionate response, nor was it tailored in that it was not the least amount of frustration of shareholder voting that the board could have taken. this case would not pass a Coster analysis and therefore the outcome would be the same. </t>
  </si>
  <si>
    <t>OptimisCorp v. Waite</t>
  </si>
  <si>
    <t>Unreported; 2015 WL 5147038; 2015 Del. Ch. LEXIS 222</t>
  </si>
  <si>
    <t xml:space="preserve">Section 141(a): directors of a corporation manaage a corporation, and a contract will not change that. 
Looks at Koch line of cases. Denies those cases on terms of equity. </t>
  </si>
  <si>
    <t xml:space="preserve">retalitary sexual defense compaint (N/A)
allegation that defendants pursuaded an individual to bring sexual assault claims against the CEO so they could get rid of him, because they did not believe he was good for the company.
Morelli removed directors from the board that voted against him. 
Conspiracy to take over the board - plaintiffs fail to show that there was such a conspiracy. 
the board removed Morelli as the CEO and then amended the Stockholder Agreement to take away his ability to elect the majority of the board. He claims a breach of fiduciary duty because he was not informed he would be getting removed at the annual meeting so he could use his appointment agreement before it was taken away. </t>
  </si>
  <si>
    <t xml:space="preserve">ceo = plaintiff
board/shareholders = defendants
The threat identified here is that if Morelli had been notified before the annual board meeting of his termination, then he would have exercised the Stockholder Agreement and fired the majority of the board. the court agrees that this is a major problem and interferes with the purpose and function of the board. Therefore, I think that the board would pass the first prong of the test. The court says such an action would be inequitable. Additionally, the court identifies no coercion or preclusion. Such an action was tailored to the threat. Questionable if this was the least restrictive means. For example, instead of removing the right entirely, they could have changed the number from 5 to 3, or another number below the majority. But, I do not think that reasoning would be detrimental to the analysis. 
additionally, the court finds no evidence of bad faith with the board's action, even if the annual meeting was not handled perfectly. 
Blasius: quoting saying that if a board reasonably believes that a controlling stockholder is abusing its power, it may be able to take action. </t>
  </si>
  <si>
    <t>In re Books-A-Million, Inc. S'holders Litig.</t>
  </si>
  <si>
    <t>Unreported; 2016 WL 5874974; 2016 Del. Ch. LEXIS 154</t>
  </si>
  <si>
    <t xml:space="preserve">M&amp;F Wordwide (independent special committee, members of committee are independent, is empowered to select its own advisors and say no freely, meets the duties of care in negotiating fair price,  vote of the minority is informed, and there is no coercision), and then when that is not satisfied the court concludes that the Business Judgement Rule applies. </t>
  </si>
  <si>
    <t>Books a Million entered into a merger agreement with their controlling shareholder, the Anderson family. They went through several rounds of negotiations, had a special committee, and got over a majority of the minority shareholders to vote in agreement to the merger. 
Blasius is quoted in the footnotes: fiduciaries can dilute shares if they are acting in good faith and with reasonable belief that a controling shareholder is abusing its power or threatening to exploit the vulnerablility of the minority. (while discussing a case that is not this one)</t>
  </si>
  <si>
    <t xml:space="preserve">court concludes that the BJR applies here
the condition of the merger by the Anderson Family and the Board was that there would be a non-waivable majority of the minority shareholder agreement, and over 60% of the minority voted in favor of the merger. the price was fair, there was an independent committee, and shareholders were completely informed, etc. This is not a defensive action, not in response to a threat, there is nothing disproportionate, preclusive, or coercive about this transaction. the shareholders had all the ability to vote on the merger, and they received a fair price for their shares. And, the votes were only given by disinterested parties. the board acted in good faith. It does not seem like Coster could even come up because the circumstances do not lead to that analysis. </t>
  </si>
  <si>
    <t>Ford v. VMware, Inc.</t>
  </si>
  <si>
    <t>Unreported; 2017 WL 1684089; 2017 Del. Ch. LEXIS 70</t>
  </si>
  <si>
    <t>known looter doctrine: plaintiffs must show that the sellers knew, or should have known that the buyer was a looter. 
Business judgement rule</t>
  </si>
  <si>
    <t>EMC is a controlling shareholder of Vmware and enters into a merger agreement with Denali. Through this merger, Denali's received EMC's controlling interest in VMware. A minority shareholder of EMC claims that the controller breached fiduciary duties and negatively impacted VMware, including reducing their stock price and diluting their voting. 
Blasius is qupted in the footnotes, saying that fiduciaries can interfere with voting under certain circumstances (test)</t>
  </si>
  <si>
    <t>Coster likely does not apply. This is an action between a minority shareholder and a majority shareholder, not the board. The board is not who took action, but the majority shareholder took action. The majority shareholder's actions did not dilute or frustrate voting in any way, as none of VMware's obligations or standing changed with the merger. Coster would only apply when there is an interference with voting rights, which there was not here (the court says specifically)</t>
  </si>
  <si>
    <t>In re Saba Software, Inc. S'holder Litig.</t>
  </si>
  <si>
    <t xml:space="preserve">Unreported; 2017 WL 1201108; 2017 Del. Ch. LEXIS 52 </t>
  </si>
  <si>
    <t>materiality of disclosure. 
Coersion: were the stockholders free to exercise their franchise without undue pressure created by the fiduciaries 
enhanced scrutiny (Revlon)</t>
  </si>
  <si>
    <t>The board wanted to sell / merge the company. They closed a deal, and when they sent the proxies to the shareholder for a vote, they said that either the shareholders could agree to $9 per share, which was below market, or their shares would continue to be illiquid because the company did not submit their restatement financials to the SEC. 
Blasius quoted in the footnotes regarding motive of the fiduciary</t>
  </si>
  <si>
    <t xml:space="preserve">court is not convinced that the plaintiff adequately argued that the defendants did not disclose material information in the proxies. Board is only required to disclose the material information. The plaintiffs cannot merely alledge that they desired more information / why the board did something. 
102(b)(7) blocks the duty of care from damages. 
bad faith under Revlon: the board rushed to find a buyer long before the SEC deadline because they wanted to cash in on their awards. 
MTD is denied to the defendants 
Coster analysis: the board identifies a threat, and the threat is trying to get the company sold before the SEC deadline. arguably, this is a threat that is towards a substantial corporate interest. But it could also be argued that the threat was pretextual because there is not strong evidence to demonstrate that had the correct information been disclosed / the company did not rush, then the comapny would not have been sold. However, the response to the threat was not reasonable. the court identifies that the plaintiffs make a good case for the action being coercive, and it was not tailored to the threat. The defendants did not disclose material information regarding why the SEC restatement could not be submitted, and there was no good reason for them not to do this. this was not the least amount of interference that the court could have taken. If they had taken their time, then they could have gotten a better price, could have submitted their restatement, and there would have been less frustration and less coercion. Additionally, for the board to pass Coster their intentions must also have been in good faith, and the court indicated that is not the case here. the court rushed so they could cash their awards. The board would fail the Coster test. </t>
  </si>
  <si>
    <t>Saba Capital Master Fund, Ltd. v. Blackrock Credit Allocation Income Tr.</t>
  </si>
  <si>
    <t>Unreported; 2019 WL 2711281; 2019 Del. Ch. LEXIS 243</t>
  </si>
  <si>
    <t xml:space="preserve">PI </t>
  </si>
  <si>
    <t>ambiguous bylaw provisions / contractual analysis</t>
  </si>
  <si>
    <t xml:space="preserve">plaintiff submitted notice of board director nomination, but failed to properly fill out the requested questionaire, which included around 100 questions on 40+ pages. When the plaintiff failed to complete these questions, the board determined that the notices of nomination were invalid. </t>
  </si>
  <si>
    <t>plaintiff is granted a PI on count three, but count four is in dispute and analyzed in the case. 
The bylaws were unambiguous in favor of the defendant and allowed the board to request additional information. It was also unambiguous that the five days applied to the additional information. Finally, the questionaire was outside of the scope of what the questionaire was meant to do. it had multiple questions that had nothing to do with determining if the nominee met the requirements. 
on count four, applying Blasius, the plaintiff fails. the bylaws were adopted on a "clear day", meaning there was no reaction to a threat. there was no proof that the purpose of the action was to thawrt the voting rights, or any inequitability. 
There is no defensive action, so it does not seem like Coster should be used. If the court did use Coster, then the outcome would be the same because (1) the board would not be able to identify a threat, and (2) the action would not be proportional / reasonable, as the court discussed, because the questionaire is outside of the scope. Denying nomination due to the failure to fill out a 100 question questionaire is not proportional to any threat the board could address, including not following the bylaws. it is preclusive because it inhibits a shareholder from their ability to use their voting rights. 
*SHAREHOLDERS USE ON THE BLASIUS TEST FOR COUNT IV. COUNT III USES CONTRACTUAL ANALYSIS / AMBIGUITY TEST, AND THAT IS WHERE THE SHAREHOLDER WINS</t>
  </si>
  <si>
    <t>BlackRock Credit Allocation Income Tr. v. Saba Capital Master Fund, Ltd.</t>
  </si>
  <si>
    <t>224 A.3d 964</t>
  </si>
  <si>
    <t>uses a reasonableness standard + clear and unambiguous</t>
  </si>
  <si>
    <t>Boards claim that the plaintiff did not meet the requirements of submitting documents for nominations for a directors (providing additional requested information and submitting it on time), conludes that the nominations are invalid, and prohibits anyone from voting for their nominees. Plaintiff claims that the additional information requests were outside the scope of the qualifications required for nomination</t>
  </si>
  <si>
    <t>*it does not seem like Coster would not apply in this case. Although Blasius and Snell are mentioned, they are mentioned for the purpose of bad faith / manipulation, and the lack thereof. Here, there is no threat to the corporation with these nominations. the issue presented is that the plaintiff was late responding to a request for additional information, and therefore did not comply with section 7(e)(ii). Although voting rights are being limited, the nominations were considered invalid, not a threat. 
But, if Coster could be applied, then the threat would be the violation of the bylaws, and there would be good faith. So I think the board would pass the first prong. On the second prong, this was not preclusive or coercive, and the minimum frustration of not following a voting bylaw is just holding up the bylaw. So, I think that the board would also succeed under Coster. 
Blasius: it was mentioned briefly in one paragraph to further support the claim, but compelling interest was not mentioned, only primary purpose / good faith)</t>
  </si>
  <si>
    <t>Unreported; 2020 WL 429906;  2020 Del. Ch. LEXIS 36</t>
  </si>
  <si>
    <t>entire fairness</t>
  </si>
  <si>
    <t xml:space="preserve">When using Coster after remand, the court holds for the board. They faced a threat that was considered an "exestential crisis" to the corporate in the form of a custodian was broad powers. The court determined that their response was proportionate to the threat because this was considered a major threat and the response was tailored to achieve the goal of mooting this action. there were more aggressive options they would have taken, but they didn't. Finally, the court determined they were not preclusive or coercive. This did not bar Coster from taking control ever, it merely barred the Custodian Action. As an equal 1/3 owner, she had ways to get control (casting swing votes). and through that path, preclusion is negated. 
although the analysis is different using the Coster test, the outcome is the same. the court holds for the board. 
entire fairness: fair dealing and fair price. </t>
  </si>
  <si>
    <t>Rosenbaum v. CytoDyn, Inc.</t>
  </si>
  <si>
    <t>Unreported; 2021 WL 4775140; 2021 Del. Ch. LEXIS 241</t>
  </si>
  <si>
    <t xml:space="preserve">Schnell and contracting principles. </t>
  </si>
  <si>
    <t xml:space="preserve">plaintifs submitted a nomination for board directors. In response, the board rejected those nominations, claiming that they did not meet the advance notice requirements. </t>
  </si>
  <si>
    <t xml:space="preserve">both blasius and the BJR are expressely rejected.  There was no manipulative conduct here. 
Coster analysis: the board did recongize a threat, and that threat was a takeover and transaction that they felt would be harmful to the company, along with upholding the bylaws which were violated by the plaintiffs. The court also held here that there was nothing preclusive or coercive or manipulative about the board's actions. rejected the notice  was in direct response to the plaintiffs having a deficient notice submission. Even if there was a defensive action here, there is not enough evidence to prove it because on the record, the rejection of the notice appears to be proportionate/justified with the knowledge that the plaintiffs submitted their notice the night before the deadline. Although the board took a while to respond, it still comes down to how late they submitted the notice. There is not enough evidence to prove defensive action here. Without a defensive action in response to a threat, Coster likely would not apply. This response to the threats were proportionate and reasonable. </t>
  </si>
  <si>
    <t>City Pension Fund for Firefighters and Police Officers in City of Miami v. The Trade Desk, Inc.</t>
  </si>
  <si>
    <t>Unreported; 2022 WL 3009959; 2022 Del. Ch. LEXIS 183</t>
  </si>
  <si>
    <t xml:space="preserve">court looks at the elements required for the board to use the safe harbors,  but ultimately says that the BJR rules here. </t>
  </si>
  <si>
    <t>there was a transaction with an interested controlling shareholder, and the plaintiff claims that the safe harbors were not met, and there was not adequate disclosure (which impacted shareholder's ability to decide on the transaction)</t>
  </si>
  <si>
    <t xml:space="preserve">this is not a case about a board action that limited shareholder voting. This is about a transaction with a controlling interested shareholder that allowed him to retain voting power. Plaintiff here is claiming that the transaction was not cleansed, not that voting power was frustrated. 
Coster does not apply because this was not a unilateral board action and this is not a claim that voting rights were frustrated. this is a claim about the potential inequity of a transaction with an interest controlling shareholder. The tests here are regarding the safe harbors, not about frustrated voting rights. 
Blasius is quoted regarding justification, and in context the court is discussing that controlling stockholder transactions begin with a presumption of the entire fairness standard that they will have to overcome by proving the safe harbors requirements were met. </t>
  </si>
  <si>
    <t>Higgin v. Albence</t>
  </si>
  <si>
    <t>Unreported; 2022 WL 4239590;  2022 Del. Ch. LEXIS 232</t>
  </si>
  <si>
    <t xml:space="preserve">TRO </t>
  </si>
  <si>
    <t xml:space="preserve">Standing
Actual Success on the Merits
Constitutionality
Canons
Balancing Equities </t>
  </si>
  <si>
    <t>N/A</t>
  </si>
  <si>
    <t xml:space="preserve">(not a defensive action) plaintiffs are challenging the constitutionality of the Vote-by-Mail statute in Delaware and the Same-Day-Registration Statute. </t>
  </si>
  <si>
    <t xml:space="preserve">Coster does not apply here because this is a case about voting in political elections, not in corporations
Blasius is quoted to support the court's claim that if they take frustrations to shareholder voting as strictly as they do, then they have to give the same attention to Delaware citizens voting in general elections. </t>
  </si>
  <si>
    <t>Jorgl v. AIM ImmunoTech Inc.</t>
  </si>
  <si>
    <t>Unreported; 2022 WL 16543834;  2022 Del. Ch. LEXIS 309</t>
  </si>
  <si>
    <t xml:space="preserve">enhanced scrutiny </t>
  </si>
  <si>
    <t xml:space="preserve">Jorgl submitted notice that he was nominated for a board position. He was working with parties who had been engaged in bad action, and their plan was to try and take control of the board. Jorgl was asked to be nominated just to act as a "figure head" of sorts. The board saw this action as evidence that a group was working together to try and take control of the company, raiding it out, or taking other action adverse to the stockholders. The board rejected the notice on the claim that they did not meet the advanced notice bylaw requirements. </t>
  </si>
  <si>
    <t xml:space="preserve">In looking at whether the board action was equitable, the board mentions Blasius, and it seems as though keeps it in mind when applying enhanced scrutiny, but Blasius itself is not specifically / by itself applied. It is used as part of the analysis when the court looks as the justification for the board's actions. 
court mentions that enhanced scrutiny - these types of tests - are not reserved to blunt efforts to disenfranchise stockholders. they can be more broadly applied. 
Analysis: The board identifies a threat to the corporation, and it is a real threat. Parties who had engaged in bad actions were acting through Jorgl and trying to take control of the company, and potentially greater schemes. This is not a pretextual threat - it is a real threat. It is debatable whether this is a threat that speaks to a substantial corporate interest, because although there are bad actors involved, it is still just parties trying to take over the board, which I do not think the courts would accept as good reason for disenfranchising stockholders. In the instant analysis, the court acknowledges the threat, but does not determime what it thinks about the threat. I think that the court would determine this to be a substantial threat considering the members of this group had previously been engaged with securities fraud, and having them take control of the board would be considered an "exestential threat" If the court did find that this was a substantial threat, then you would move on to proportionality, and I think that it would pass this part of the test. The response is tailored to the action, and it is not preclusive or coercive. It seems like it is the minimum amount of frustration the board could take to respond to the threat. </t>
  </si>
  <si>
    <t>Strategic Inv. Opportunities LLC v. Lee Enters., Inc.</t>
  </si>
  <si>
    <t>Unreported; 2022 WL 453607; 2022 Del. Ch. LEXIS 34</t>
  </si>
  <si>
    <t xml:space="preserve">The board of Lee amended their bylaws for nominating directors, including shortening the deadline for nomination of a director to 120 - 90 days, changing majority requirements, providing proxy access to long-term stockholders, and adopting exclusive forum provisions under Delaware Law. When Alden / Opportunities submitted their nominations, the board rejected them for failing to follow the new requirements. </t>
  </si>
  <si>
    <t xml:space="preserve">the new bylaws were adopted before their was a threat to the board of removal / acquisition. Opportunities had notice of these bylaw changes, and had every opportunity to comply with them. Court reasoned that it was their own fault for not following the requirements. 
Blasius / Unocal / "enhanced scrutiny" in general is applied. It seems like this is more Unocal, but the court does not really specify which test they are using. "Whether labeled Unocal or Blasius...enhanced scrutiny" 
As the court said, when the Bylaws were amended, it was on a "clear day". there was no threat at the time. The bylaws were not manipulative, preclusive, or coercive. the plaintiffs did not comply with the requirements of the bylaws, which they had notice of and once again were not manipulative. changing the bylaws was not in response to a threat, and denying the bylaws was not an act of frustrating voting rights. there was an interest in upholding the bylaws and ensuring that nominations followed the requirements. 
we could consider not following the bylaws to be the threat, and the board represented that as a substantial corporate interest (which the court would likely accept). in response to that threat, their actions were neither preclusive nor coercive, and it was tailored to the threat. all they did was uphold the bylaws, and in doing so the nominations were denied. Coster would not change this outcome. </t>
  </si>
  <si>
    <t>Zhou v. Deng</t>
  </si>
  <si>
    <t>Unreported; 2022 WL 1024809;2022 Del. Ch. LEXIS 79</t>
  </si>
  <si>
    <t xml:space="preserve">three instances where a court will invalidate a shareholder vote: breach of fiduciary duty, breach of contract, or fraud. </t>
  </si>
  <si>
    <t xml:space="preserve">The board of the company is asking the court to invalidate the shareholder vote on the grounds that: there was a violation of their fiduciary duties, there was a breach of contract, and there was fraud. 
There was no action taken by the board to frustrate the voting process. the plaintiffs submitted this case after the consent was delivered to validate the consent. </t>
  </si>
  <si>
    <t xml:space="preserve">board claimed that the shareholder improper obtained their shares. 
Defendant board keeps changing their argument each time one is struck down. 
Coster would not apply here because there was no action taken by the board to invalidate the votes or frustrate the voting process. they make claims that the consent was invalid for a number of reasons, but prior to this action I do not think they did anything to interfere with the voting. 
blasius quoted: about importance of protecting voting rights </t>
  </si>
  <si>
    <t>CCSB Fin. Corp v. Totta</t>
  </si>
  <si>
    <t>302 A.3d 387</t>
  </si>
  <si>
    <t>Trial</t>
  </si>
  <si>
    <t>legal authorization + equity</t>
  </si>
  <si>
    <t xml:space="preserve">board claims that a stockholder (Johnson) was acting in concert with nominees for directors by transfering his excess shares to them (over 10% of the voting). They excluded 37k votes in favor of these nominees and under the Conclusive and Binding Provision of the charter, claimed that action was binding on the corporation and the shareholders. </t>
  </si>
  <si>
    <t>Blasius is quoted in a footnote</t>
  </si>
  <si>
    <t>Coster v UIP Cos., Inc.</t>
  </si>
  <si>
    <t>300 A.3d 656</t>
  </si>
  <si>
    <t>Coster</t>
  </si>
  <si>
    <t>In re Columbia Pipeline Grp., Inc. Merger Litig.</t>
  </si>
  <si>
    <t>299 A.3d 393</t>
  </si>
  <si>
    <t xml:space="preserve">enhanced scrutiny: acted in proper purpose and selected an appropriate means of achieving that purpose. </t>
  </si>
  <si>
    <t xml:space="preserve">TC Energy Corp. paid $25.50 per share in cash to acquire Colombia Pipeline Group. The Colombia directors participating in the sale once held positions at Colombia, and they wanted to trigger their change-in-control benefits. They joined Colombia exepecting it to sell. They breached their fiduciary duties, and TC lost the sale because they aided and abbeded the breach. </t>
  </si>
  <si>
    <t xml:space="preserve">Blasius: spotlight on director's power to acct and positing that such an issue could not be left to the director's own judgement. 
Enhanced scrutiny is going to apply. Plainitff is claiming breach of duty in self-dealing
Aiding and abbeding:
1. the existence of a fiduciary relationship (yes)
2. conduct during sale: creating value and loyalty to shareholders. 
3. standard of review (mentions Blasius and Coster)
favoritism towards certain bidders. transcanada knew about the other parties and their purpose for selling. 
Disclosure notice problem: Colombia had the shareholders vote on the merger, but they did not disclose the self-dealing of the CEO and CFO.
the lack of disclosure in the shareholder vote was preclusive, and TC coerced Colombia into a lower bid. 
Coster: although enhanced scrutiiny applies, this is not a case about disenfranchisement. this is about aiding and abbeding an act of self-dealing by another comapny in a merger, which would not trigger Coster. If Coster applies, then it could only apply to Colombia's lack of disclosure, but other courts have separated disenfranchisement from disclosure issues. But there was no threat Colombia was facing, or TS, except for the activiation of the change-in-control benefit so they could retire. This is not a threat, and therefore they would fail Coster. and since TC knew about the bad faith / conflict, they also acted in bad faith and therefore would also fail Coster. </t>
  </si>
  <si>
    <t>Kellner v. AIM ImmunoTech Inc.</t>
  </si>
  <si>
    <t>307 A.3d 998</t>
  </si>
  <si>
    <t>Coster (Unocal with spirit of Blasius)</t>
  </si>
  <si>
    <t>voting defensive tactic: the company gave a significant amount of shares through a dividend to the pension plans. The plaintiffs claim that the company knew that they pensions would vote in their favor, so that frustrating the voting and it was their prim</t>
  </si>
  <si>
    <t xml:space="preserve">Plaintiff brings Blasius, but court mentions that Coster applies Unocal now, with sensitivity to the stockholder franchise in Blasius. 
Coster: there was an objective reason for adopting these amendments. Transparency to the shareholders, and to protect them from abusive or deceptive practice. There was a proxy contest that was concealing identities of individuals, and that they were threatening to revive their efforts. there were previous engages of misrepresentation and fraud. There was a reasonable assessment of the situation. On the second prong, the board showed 2/6 were not preclusive (issues with precluding proxies, ambiguity, not justifying actions). Kellner wins in part and AIM wins in part. 
Coster on Notice: their actions served proper corporate objectives - obtaining full and fair disclosure so it could adequately evaluate a nomination and inform stockholders. It was also proportionate, it was not manipulative, it was not preclusive or coercive, </t>
  </si>
  <si>
    <t>New Enter. Assocs. 14, L.P. v. Rich</t>
  </si>
  <si>
    <t>295 A.3d 520</t>
  </si>
  <si>
    <t>whether stockholder agreements conflict with the DGCL, charter, or bylaws
whether the provision on fiduciary tailoring was permissible</t>
  </si>
  <si>
    <t xml:space="preserve">1. company did not honor an investor ROFO (breach of contract) and interference with said contract
2. plaintiffs claim that the company failed in its fiduciary duties of disclosure for the second offering to purchase stock, which was only granted to a select chosen few, when there was a contractual obligations to offer it to others. 
3. covenant in shareholder agreement not to sue for breach of fiduciary duty 
4. there was a provision in the shareholder voting agreement (Drag-Along Sale): in the event that the board and the majority of the preferred stock holders approve a transaction, the rest of the shareholders must participate in that transaction and they cannot sue, including for breaches of fiduciary duty. </t>
  </si>
  <si>
    <t xml:space="preserve">This is not about voting rights. This is about the right to sue for breach of fiduciary duties in the form of a covenant in the shareholder agreement. Court held that the provision is valid so long as the court does not find recklessness. 
Mentions blasius as being mentioned in another case about it being a form of advanced scrutiny when there is a interference with voting and proxies. as a precurser to talking about waiving fiduciary duties. 
discussing overcoming BJR presumptions, and fiduciary duties.  
there is little to no discussion of voting rights, or the board's frustration of those voting rights (if they were frustrated at all).
do we consider not being able to purchase new shares, which was contractually required, a frustration of voting rights? if you do not have the shares, then you do not have the voting rights. it was an interference with a shareholders ability to get more voting rights / power. There is some mention, but it is more in relation to how it conflits with the corporate goverance documents (charter/bylaws), not about the board limiting that voting through a defensive action. 
holdings: that the shareholders would waive certain fiduciary rights (fidcuiary tailoring), that the provision here was permissible and not in violation of the charter/bylaws/DGCL, but it did not protect the board against recklessness. </t>
  </si>
  <si>
    <t>292 A.3d 112</t>
  </si>
  <si>
    <t>tortious contract interference: restatement test weighing 7 factors, including nature of conduct, motive, interests of others, interest sought to be advanced, social interests, proximity of actor's conduct to the interference, and relations between the parties
whether stockholder agreements conflict with the DGCL, charter, or bylaws
whether the provision on fiduciary tailoring was permissible</t>
  </si>
  <si>
    <t xml:space="preserve">1. company did not honor an investor ROFO (breach of contract) and interference with said contract
2. plaintiffs claim that the company failed in its fiduciary duties of disclosure for the second offering to purchase stock, which was only granted to a select chosen few, when there was a contractual obligations to offer it to others. 
3. covenant in shareholder agreement not to sue for breach of fiduciary duty 
4. there was a provision in the shareholder voting agreement (Drag-Along Sale): in the event that the board and the majority of the preferred stock holders approve a transaction, the rest of the shareholders must participate in that transaction and they cannot sue, including for breaches of fiduciary duty. </t>
  </si>
  <si>
    <t xml:space="preserve">notes: company was struggling, they sold a bunch of preferred stock that reduced the voting power of the normal shareholders. But this is not really a problem because they were not doing it to limit voting, and the company has a right to create new classes of stocks. there does not appear to be anything inequitable about this. They got offers afterwards for beneficial deals.
these are claims regarding: breach of contract for not honoring a ROFO, lack of notice, and disclosure (not disenfranchisement)
blasius: quoted in discussing inconsistencies with proxies.
This is not even a frustration of votes because these transaction are approved by the majority of voting shareholders. And, it is valid under the DCGL to waive the right to sue for this provision, so I do not think we even get to something like a Coster analysis. The board is not frustrating shareholder voting, and it is not in response to any threat. this is not a defensive action. 
</t>
  </si>
  <si>
    <t>OptimisCorp v. Atkins</t>
  </si>
  <si>
    <t>Unreported; 2023 WL 3745306; 2023 Del. Ch. LEXIS 137</t>
  </si>
  <si>
    <t>simple negligece and duties of loyalty
El Paso test about distribution of the award (shareholders can request court ordered distribution of monetized derivative instead of leaving it up to court's business judgement), and Zuckerberg regarding the type of award (control over claim is terminated when the claim is monetary)</t>
  </si>
  <si>
    <t xml:space="preserve">this is an action against shareholders. Derivative shareholders (defendants) withheld an arbitration award that belonged to the company (it was a corporate asset). They then distributed the asset to the innocent shareholders </t>
  </si>
  <si>
    <t>this action is against shareholders, not against the board. So, Coster does not apply. 
This case has nothing to do with voting. This is about derivative shareholders distributing an asset that belonged to the corporation and determining if they breached a fiduciary duty*****WINNERS:  B wins for brach of fiduciary duty
S wins on unjust enrichment claim</t>
  </si>
  <si>
    <t>Sternlicht v. Hernandez</t>
  </si>
  <si>
    <t>Unreported; 2023 WL 3991642; 2023 Del. Ch. LEXIS 148</t>
  </si>
  <si>
    <t xml:space="preserve">Hubbard: whether there was a material change in circumstance by the board after nomination deadline to require waiving the advance notice bylaws
court also looks at equity </t>
  </si>
  <si>
    <t xml:space="preserve">Two board members resigned from the board after the deadline to submit nominations had passed. The shareholders waited for the board to waive the advance notice bylaws, but they did not. Alleged violation of voting rights. </t>
  </si>
  <si>
    <t xml:space="preserve">says the company went public in 2021 but also says "while Cano reamined a private company"
Blasius is rejected because there is no manipulative conduct here. 
Analysis: this is not a defensive action by the board to limit shareholder nomination or voting. This was the board following the bylaws and not accepting nominations well after the deadline. The shareholders were threatening the board with a sale or buyout, but that is not what triggered the board not to waive the bylaws. So, there is no real threat to the board here that would have caused when to deny waiver. Because there is no threat that the board is responding to, Coster would not apply. In additional, since the court of Delaware takes equity so seriously, just as they did here, they likely would not rule in favor of the plaintiffs on an equity balancing test. This is a case about interpreting material changes in circumstance and whether that would trigger a requirement to waive bylaw deadline, not about an action taken by the board to frustrate shareholder voting. The board members did not resign to frustrate shareholder voting. It is just something that happened, and then the plaintiffs did not submit their nominations on time. No defensive action in response to a threat to the corporation means no Coster test. </t>
  </si>
  <si>
    <t>In re Sears Hometown and Outlet Stores, Inc. S'holder Litig.</t>
  </si>
  <si>
    <t>309 A.3d 474</t>
  </si>
  <si>
    <t xml:space="preserve">There was a liquidation plan proposed for Sears, which was struggling for a long time. The controlling shareholder opposed the liquidation plan, so he amended the bylaws and made it harder for the board to accept it. Board negotiated a transaction with the shareholder that eliminated the minority stockholder's interest in the company. plaintiffs claim self-deaing and an unfair transaction. </t>
  </si>
  <si>
    <t xml:space="preserve">Blasius quoted in footnotes: action directors took intruded into a space where stockholders possess rights of their own. 
This is a shareholder action, not a board action. Even though the minority shareholder's interest in the company, they are not bringing a voting rights problem, and it was not the board that interfered with the voting rights. It was the shareholder, and Coster only deals with the board. Therefore, I do not think Coster applies here. 
this is not really a disenfranchisement claim *********** winners: controlling shareholder = fiduciary claim for engaging with the controller intervention
s = on the entire fairness standard on the transaction
</t>
  </si>
  <si>
    <t>Jacobs v. Akademos, Inc.</t>
  </si>
  <si>
    <t>326 A.3d 711</t>
  </si>
  <si>
    <t xml:space="preserve">company received no profitability for several years. They agreed to a merger where the claims would be paid off but the shareholders would get nothing. They sue, claiming breach of fiduciary duties. </t>
  </si>
  <si>
    <t xml:space="preserve">this is not about disenfranchisement. And if entire fairness passed in favor of the board, then fairly likely it would pass any standard of review. 
The plaintiffs were not owed anyrthing except for around the value of their shares - which was zero. The court found this merger to be entirely fair. And no defensive action taken by the board here. 
Blasius quoted when describing a different case that was distinguishable. directors cnnot dilute an existing block for the purpose of perserving their own positions, but they can dilute a block if they acted in good faith and on reasonable belief that a controlling shareholder is abusing power and exploiting or threatening to explot the minority shareholders. </t>
  </si>
  <si>
    <t>320 A.3d 239</t>
  </si>
  <si>
    <t>Coster / enhanced scrutiny</t>
  </si>
  <si>
    <t xml:space="preserve">amended the advance notice bylaws and changed the requirements for notice of a nomination for a director. Plaintiff argues that were created with the intent to thwart the nomination notice efforts of the shareholders. </t>
  </si>
  <si>
    <t>Coster was applied.
Blasius is quoted</t>
  </si>
  <si>
    <t>Palkon v. Maffei</t>
  </si>
  <si>
    <t>311 A.3d 255</t>
  </si>
  <si>
    <t xml:space="preserve">The board's actions were not in response to an imminent threat to an important corporiate interest, nor was this in response to a threat impeding on an important corporate benefit. The purpose of the board's actions was to reincorporate to Nevada for the purposes of: protections against liability, minimized court times, reduced costs and risks of litigation, and lower taxes and fees. Although these benefits are arguably important, they do not impose substantial threats. therefore, the board would not be able to meet prong 1 of the test.
Blasius is quoted in footnote: action the directors took intruded into a space where stockholders possess rights of their own. </t>
  </si>
  <si>
    <t>TS Falcon I, LLC v. Golden Mountain Fin. Holdings Corp.</t>
  </si>
  <si>
    <t>Unreported; 2024 WL 394225;2024 LX 50241</t>
  </si>
  <si>
    <t>DCGL law, section 205(d) list of factors</t>
  </si>
  <si>
    <t xml:space="preserve">Falcon had 35% of the stock with an option to further increase. He was the largest stockholder. He also had the right to appoint  3/7 directors. Halsa was identified as a potential transaction partner. Falcon gave notice he would implement the option that increased his shares to 44%, but the board refused. Falcon created a proxy slate of directors. Board set a retroactive record date very far away from the proxy delivery date. </t>
  </si>
  <si>
    <t xml:space="preserve">board cannt adopt a record day preceeding the date on which the board adopts the resolution fixing the date. Therefore, this date violated the clear and mandatory rules of the law. The directors did not act in good faith, and their actions were invalid. 
Coster: Coster is not going to change this analysis of the first claim because this action went against Delaware statutory law. As for the second, there was no threat here except the threat of removal of the board, which is not substantial. the court concludes that the board knew this action was invalid, so it was in bad faith. Under the second prong, this action was preclusive because it interfered with a proxy, and was also not minimum interference because it went against delaware law. The board would still fail under Coster 
Blasius: record date was purposefully fixed  in the DGCL to frustrate a large stockholder, and the courts strive to prevent that. </t>
  </si>
  <si>
    <t>Unreported; 2025 WL 1452842; 2025 LX 72683</t>
  </si>
  <si>
    <t xml:space="preserve">Tooley, and DCGL statutory requirements. </t>
  </si>
  <si>
    <t xml:space="preserve">defendants on counts I and II: claims that the shareholders bring derivative, not direct, claims.  and the shareholders do not follow the Delaware rules for such claim. MTD denied. 
Blasius: ideological underpinning upon which the legitmacy of directorial power rests. 
MTD for counts II, III, and IV for failure to state a claim. </t>
  </si>
  <si>
    <t>Staub v. Reading &amp; Bates Corp.</t>
  </si>
  <si>
    <t>Unreported;1991 WL 1182613</t>
  </si>
  <si>
    <t>summary judgment standard; no dispute of material fact</t>
  </si>
  <si>
    <t xml:space="preserve">Shareholder vote held to recassify 5th series preferred stock to the alleged detriment of 5th series stock holders. </t>
  </si>
  <si>
    <t xml:space="preserve">Dolgoff v. Projectavision, Inc. </t>
  </si>
  <si>
    <t xml:space="preserve">Unreported; 1996 WL 91945; 1996 Del. Ch. LEXIS 24 </t>
  </si>
  <si>
    <t>M</t>
  </si>
  <si>
    <t>also applies: Schnell, Stahl (board postponing meetings), and Lenahan (limited time to solicit proxies)</t>
  </si>
  <si>
    <t xml:space="preserve">claim 1: that by holding the 1996 annual meeting so early in the year (after not holding a 1995 meeting) to try and terminate his services, they are manipulating the voting process. 
Claim 2: defendant directors failed to place two directors up for re-election, which was an attempt to entrench themselves. </t>
  </si>
  <si>
    <t xml:space="preserve">Coster analysis: this was a legally scheduled annual meeting. They were within their rights under the bylaws and Delaware law. The courts do not really discuss whether this impacted shareholder franchise, only that there was no intent to disenfranchise (which isn't part of this analysis of course). The only thing the courts mention is that his ability to wager a counter-proxy might be "handicapped". It's hard to say whether that would disenfranchise voters. 
to begin the actual test, the court makes it very clear that there is no threat here. there is no proxy contest, nor was there reason to believe that there was going to be a proxy contest. they just wanted Dolgoff off of the board, so they chose a date after his term on the board would expire, and with very short notice. Although this was legally done, I don't think this action was taken in good faith. It was taken to ensure his removal from the board. Under Coster, I think that the board would fail prong 1. As for prong two, this was not coercive as it did not force a shareholder for one party, but it seems like it was preclusive. Although proxies being "handicapped" is vague, restrictions of proxies are part of the "preclusion" standard. But this does seem tailored and a minimum amount of interference. So on all points except preclusion, I think the court would win. But as for prong 1 and preclusion, I think that the board would lose and Coster would change the outcome. 
but if "handicapping" proxies is not enough to warrant a shareholder disenfranchisement, then I don't think Coster would apply here. </t>
  </si>
  <si>
    <t xml:space="preserve">claim one: manipulation of the voting process. Plaintiff cites Blasius. But the court says that it does not work here (but they do use the primary purpose as part of the analysis)
Under the company's bylaws, the board was allowed to set the date for the 1996 annual meeting at the time they did. They merely argue that it constituted inequtiable interferance with shareholder franchise. The board was motivated to see Dolgoff's term expire and not reelected. they were not faced with a proxy contest. they did not advance or delay the meeting after they called it. They had strategic motives for scheduling it in February, but they were not impropper or equitable, and there was no intention to interfere with shareholder franchise. It may have caught him off guard and handicapping his ability to counter a proxy, but it is not means to enjoin a properly and legally noticed meeting. 
Lenahan: declining to enjoin a stockholders' meeting despite plaintiff's argument that he did not have sufficient time to solicit proxies where the notice was in full compliance with by-laws
Stahl: permitting incumbant management to postpone annual meeting where no meeting date had been set and no proxies solicited
</t>
  </si>
  <si>
    <t>Hubbard v. Hollywood Park Realty Enter., Inc.</t>
  </si>
  <si>
    <t>Unreported; 1991 WL 3151; 1991 Del. Ch. LEXIS 9</t>
  </si>
  <si>
    <t xml:space="preserve">equity, material change in circumstance, and that procedural infringement is valid but it cannot be unreasonable. the equity principles of Blasius are used, but the test itself is not. </t>
  </si>
  <si>
    <t xml:space="preserve">companies have advance notice bylaws, which require advanced notice of director nominations by shareholders. Hubbard submits consent solicitation. Deadline for advanced notice passed on 10/31.  In a later settlement agreement between board and Hubbard, board created a new directorship, elected Hubbard to fill it, and appoint a committee of directors to nominate the management slate of candidates at the annual meeting,and Hubbard agreed to abandon his proxy context and drop his slate. They did not waive the notice bylaws. 
Claims: that the settlement agree was a material change that could not have been anticipated, and therefore the shareholders should get to elect a slate. </t>
  </si>
  <si>
    <t xml:space="preserve">Hubbard = shareholder of Realty and Hollywood Park Operating Company. 
Plaintiffs bring Schnell and Blasius. They do not apply, but their principles bring considerations here. The right to exercise franchise, which includes nominations. They are fundamental rights. but just because they are fundamental, does not mean they cannot be restricted for board-created procedural rules. the infringement just cannot be unreasonable. - datapoint
Coster: it is diffcult to say whether Coster can be applied here because technically, the board was not infringing on voting because they had no right to vote. But if it does, then the threat here is (1) a competing slate for the board slate that just became uncontested, or (2) upholding the bylaws. Because technically, the shareholders did not have a right to nominate a slate. I don't think that either of these are pretextual, but the first is definitely in bad faith. If the board was able to pass the first prong, they would definitely fail on the second prong. This action was preclusive, since it took away the right of the shareholders to accept a new proxy slate and vote fully for candidates that they nominated, or had the chance to nominate. Second, this action was coercive because it is forcing the shareholders to vote for the management slate, when before they had the opportunity to vote for the Hubbard slate or the management slate. The action is tailored, but it is not minimum interference because it gives them no chance to nominate. I don't think Coster applies well to this test, but on the preclusive/coercive prongs I think that the shareholders would still win. </t>
  </si>
  <si>
    <t>Sutton Holding Corp. v. DeSoto, Inc.</t>
  </si>
  <si>
    <t xml:space="preserve">Unreported; 1991 WL 80223; 1991 Del. Ch. LEXIS 85 </t>
  </si>
  <si>
    <t xml:space="preserve">using principles from Blasius, like "primary purpose" (specifically: dominate motivation) but it does not say that they applying Blasius specifically.
But mainly they are looking at the issues that come with the plan being binding.  </t>
  </si>
  <si>
    <t xml:space="preserve">B
</t>
  </si>
  <si>
    <t xml:space="preserve">board impemented a change in control plan, where five years after a change in control the plan cannot be terminated or amended in a manner that would reduce benefits to the beneficiaries. The board amended the plan, saying that it would not trigger because of the slate of director nominees from Sutton, but it was not guaranteed. And the pension plans are about 50% of the company's share price. 
</t>
  </si>
  <si>
    <t xml:space="preserve">Blasius: provisions in corporate instruments that are intended to restrain or coerce the free exercise of franchisement are suspect. 
The board makes it clear that the implementation of this provision was not to give a benefit to the beneficiaries, but to deter a change in control. such a provision
Coster: the threat at the time was removal, but it was not a real threat (this happened years before the claim was brought to I assume at the time there was no existing proxy). Even if there was an existing proxy, removal is not necessarily a substantial threat. This action was not taken in good faith. The board clearly fails prong one. Additionally, this action is both preclusive and coercive, it is not tailored, and it is not the minimum amount of interference. the pensions equate to 50% of the stock, which is subtanstial, and not at all tailored to a removal. The board fails on all prongs. 
However. Although I think that the board loses under Coster, the issue remains that the pension plan is still binding on the board. This is a motion for SJ, so I do not think that Coster can change the outcome in this opinion. Overall, the result is still going to be to take the claim to another entity to deal with how it binds the board and the beneficiaries. </t>
  </si>
  <si>
    <t xml:space="preserve">Commonwealth Assocs. v. Providence Health Care, Inc. </t>
  </si>
  <si>
    <t>Unreported; 1993 WL 432779; 1993 Del. Ch. LEXIS 231</t>
  </si>
  <si>
    <t>Three days after the shareholders released a consent soliciation to remove the board of Providence, Providence and NuMed closed a deal where Providence for 40% of NuMed's stock, and NuMed got 20% of Providence's stock. The board was supposed to get Commonwealth's approvel (broker)</t>
  </si>
  <si>
    <t xml:space="preserve">Blasius: importance of franchise, action taken for primary purpose of imeding shareholder vote is suspect and could be constrained with compelling justification. 
Coster: the threat here was only the proxy contest by the shareholders to try and remove the board. Additionally,  the strongest argument in prong one is that I don't think this action was taken in good faith. the court points out that it is very unlikely that this deal just happened to go through three days after the solicitations. Bad faith means the board loses. If the board did raise some threat, then it would likely be deemd pretextual. If the court moved on to prong two, then it is unclear what the outcome would be. this action is not coercive, but it is preclusive because it impacted the consent solifications. but it is only 20% of the shares, and does not preclude a removal of the baord, so that point is less clear. As to that point, this could be considered reasonably tailored as well because it was only 20% of the stock. </t>
  </si>
  <si>
    <t>Glazer v. Zapata Corp.</t>
  </si>
  <si>
    <t>658 A.2d 176</t>
  </si>
  <si>
    <t>BJR (the court is looking at whether this was the primary purpose,  here, but they do not specifically say that they are using Blasius.)</t>
  </si>
  <si>
    <t xml:space="preserve">Glazer buys 40% of Zapata's stock. The board is nervous about a potential removal. Board had a poison pill that said if Glazer owned more than 50% of the stock  he would become an affiliate. Glazer still nominated three slates to the board (February)
In March, after negotiations that had been happening before the february notice), a deal was committed to between Zapata and Norex, and the board approved the transaction. Glazer submitted an alternative option, which was less expensive, but gave Glazer controlling block and was not as certain as the Norex transaction. Board pursued the Norex transaction
</t>
  </si>
  <si>
    <t xml:space="preserve">Blasius: stockholders wanting to exercise their proportionate power to elect directors is not a threat. 
The court says that the Norex transaction was not defensive (denies Unocal) The board will also have no control over how Norex votes the shares. There is also no evidence that Norex was a "friendly hand"
Coster: there was not really a threat per say, except that the company was struggling, had a lot of debt, and had been pursing this plan for over a year before this claim was brought. The threat here, although no specifically brought by the board, is no deal going through if they pursue the Glazer plan, because it was no guaranteed, while the Norex deal was. I think not being able to secure such liquity for the business is a substantial threat. Additionally, this was took in good faith and that reasoning is not pretextual. Additionally, this action was not coercive, and it was reasonable tailored (was in direct reasponse to the threat) and seems like the minimum amount of interference, since the dilution went from 38.8-30.8. Preclusive is the most difficult part here, because shares are being diluted, but they are being diluted by very little. as the board says - they are not taking away a majority control here, in which case this would be preclusive. that 8% dilution is not going to frustrate their right to vote. So, I think I would say that Coster would not change this analysis. </t>
  </si>
  <si>
    <t>Preston v. Allison</t>
  </si>
  <si>
    <t>650 A.2d 646</t>
  </si>
  <si>
    <t xml:space="preserve">an "assumption of risk" test: did the shareholders take a risk / have knowledge of a risk that their votes would not be counted </t>
  </si>
  <si>
    <t xml:space="preserve">trust of votes were put in Dreyfus, but he did not know how to submit proxy cards, so he submitted both types that the shareholder would receive. In doing this, the proxy cards "mirrored" each other and 80,386 votes that were meant to be in favor of management were voted both in favor and against. In seeing this, the inspector of election discounted the votes. had they been counted, the appallees would have prevailed in the vote. </t>
  </si>
  <si>
    <t xml:space="preserve">No defensive action was taken by the board. This actually has nothing to do with the board. It was a mistake by a trustee in submitting proxy votes. 
The court first analyzed this under Williams, which says that if a conflict with the proxies cannot be settled from the proxies themselves or through books/records, then they will not be counted. if they can be settled, than they will be counted. However, here the court also says that if the shareholders did not assume the risk that their votes would not be counted, then the court is going to uphold the votes. So, Williams is not applied because the shareholders did not assume this risk. 
Blasius is quoted to say that it is important that a stockholder be able to participate in corporate goverance through the election of directors, and therefore there is a general policy against disinfranchisement.footnote </t>
  </si>
  <si>
    <t xml:space="preserve">Perlegos v. Atmel Corp. </t>
  </si>
  <si>
    <t>Unreported; 2007 WL 475453; 2007 Del. Ch. LEXIS 25</t>
  </si>
  <si>
    <t>defensive action regarding voting: special committee recommended the removal of the chairman for fraudulent practices. The chairman called a special meeting for the stockholders to vote to remove the directors who served on the committee. The board elected a new chairman and gave him the authority to cancel the stockholder meeting. offcers brought action</t>
  </si>
  <si>
    <t xml:space="preserve">special meetings can be called by an enumerated list, including chairmans of the board. He was chairman of the board when he called the meeting. But the company claims that it was a breach of fiduciary duties and improper retaliation. Court says that, even if the motivation are questionable, he is able to call a meeting to give shareholders the ability to question board actions. 
although the new chairman was appointed without the previous one being officially voted out, there cannot be more than one chairman. So, the election of the new one necessarily means the replacement of the old one. And just because the bylaws are silent on cancelling a meeting, does not mean the chairman cannot do so. When the new chairman was hired, he had the authority to cancel the meeting. company claims they faced consequences by the meeting, while the plaintiffs claim that they were just afraid of being removed. 
threats: cost, confusion to shareholders, delisting (none of which the court takes seriously
arguments for Blasius: the timing of the cancellation, which was 24 hours before the meeting. court says it was preclusive. Defendants claim they just postponed vote, but the court does not accept that. 
Coster analysis: the board identifies three threats here - cost, confusion, and delisting. The court does not accept any of them as being legitimate threats. So immediately, the board fails on this first prong. As for prong 2, this action was preclusive and not the minimum amount of restriction. it stopped a shareholder vote. and, if the court truly wanted to "postpone" the meeting as they claim this was, they could have pushed it back a couple days, or even a couple weeks. They just cancelled it, and therefore the frustration was not minimum. Shareholders would win and Coster would not change the original outcome </t>
  </si>
  <si>
    <t xml:space="preserve">Steel Partners II, L.P. v. Point Blank Sols., Inc. </t>
  </si>
  <si>
    <t>Unreported; 2008 WL 3522431; 2008 Del. Ch. LEXIS 107</t>
  </si>
  <si>
    <t>motion to postpone</t>
  </si>
  <si>
    <t>board showing "good cause" or "extraordinary circumstances" to be granted a motion to postpone</t>
  </si>
  <si>
    <t xml:space="preserve">motion to postpone an annual meeting of stockholders from August to November. Allowing company additional time to pursue possible strategic alternatives.Before this action, a shareholder meeting for board elections had not been held for 3 years. 
Claims that the voting power of Steel Partners should warrant extension because they have nominated a new slate, they could elect the slate, and the directors would be conflicted and will try and purchase the Company for Steel Partner's own investors for the lowest possible price. Another stockholder has high voting, but it also in dispute with the company, so that could be harmful as well. </t>
  </si>
  <si>
    <t xml:space="preserve">Coster: the company produces a potential threat, but it is not a substantial, existential threat. It is only a possibility that the things presented will happen, and at the end of the day this looks more like the board saying they know better than the stockholders. They have to inform the stockholders about what they know, and then the stockholders will make an informed decision. There is only the potential of this type of influence. Even if the court did accept this as being an existential threat, I do not think it would pass on the preclusion or minimum interference provisions. They are actively precluding the shareholders from using their voting power because they "know better" about who is better for the firm, and not having a shareholder meeting in three years is no where near the minimum interference. Although it is only a post-ponement, it ensures that the vote does not happen at all for the time being, which really frustrates voting. Perhaps with more information, the board could have pled that this was a real threat that warranted post-ponement. but based on the info here, the board does not meet that burden. It is too pretextual. 
Blasius: court is careful in reviewing actions that are designed to interfere with democracy by shareholders, especially voting. 
Board fails both burdens under the tests. </t>
  </si>
  <si>
    <t xml:space="preserve">Friends of Village of Cinderberry v. Village of Cinderberry Property Owners Ass'n, Inc. </t>
  </si>
  <si>
    <t>Unreported; 2010 WL 1843706; 2010 Del. Ch. LEXIS 83</t>
  </si>
  <si>
    <t>Sj</t>
  </si>
  <si>
    <t xml:space="preserve">rule: when there is a conflict between Delaware Law and the goverance documents, the goverance documents will hold.
Sections of the Code which detail when control should be turned over, and the annual meetings.  ** the spirit of Blasius is applied, not the actual prongs of the test. </t>
  </si>
  <si>
    <t xml:space="preserve">Cinderberry gives control to Cicle J to expand the property and add more units, but in the goverance documents control was meant to be given back to the unit holders at one point. Circle J never gave control back, and there have been no elections for the unit holders to exercise their franchise. Circle J made amendments to the documents, and likely that pushed giving control back. Petitioners claimed that Ciricle J violated their duty of good faith and loyalty, and failed in their duty to hold annual meetings to elect governing bodies. </t>
  </si>
  <si>
    <t>Coster analysis: if Coster applies, then there is no threat that the board is responding to, but they did this as a may to maintain their control over the association. There was no showing of good faith her, or that this was done for the benefit of the association. And there is no existential threat. Therefore, the "board" (Circle J) would fail on the first prong. On the second prong, this is clearly preclusive in that the unit holders have never gotten an election, although not necessarily coercive. This was not the minimum amount of frustration the "board" could put on them because they were never given their voting rights at all - there was never a single election. That cannot be the minimum amount of frustration. The board would fail under Coster and the outcome would remain the same. 
Note: Blasius is only mentioned in a footnote. the language is such: "In the spirit of a different line of Delaware Law...", and then Blasius is cited in the footnote, following the language "my conclusion is based in part on a general policy against disenfranchisement". So, the Blasius test is not applied. But, the "spirit" of Blasius is applied</t>
  </si>
  <si>
    <t>Johnston v. Pedersen</t>
  </si>
  <si>
    <t>28 A.3d 1079</t>
  </si>
  <si>
    <t>princples of Blasius within the enhanced judicial review
1. primary purpose
2. was action in furtherance of a legitimate corporate objective? 
3. compelling justification?
4. was the action sufficiently tailored?</t>
  </si>
  <si>
    <t xml:space="preserve">struggling company just elected a new board. But, there were two shareholders with a lot of voting power and they were worried about a removal. They wanted stability for their only customer. So, they issued a loan to raise capital / give out a new class of shares, and dilute the voting power of the majority shareholders, so they could not remove the directors. </t>
  </si>
  <si>
    <t xml:space="preserve">the analysis the board conducts here feels a lot like a Coster analysis, more so than a traditionally Blasius analysis (which it isn't). They look at whether the action was in "furtherance", which is not exactly threat but it is a similar notion. They also looked at specifically tailored, which is part of Coster. But, they also include the two prongs from Blasius, which would have to be removed here. 
Coster: the board does sort of identify a threat: they were a struggling company with one customer and they wanted to create some corporate stability by issuing new stock and not allowing the majority shareholders kick them out. The court may find this to be a true threat, because they said there was an "unstandable" expectation of a takeover. However, that does not mean that said takeover was a substantial threat. Even if the board did consider instability to be a legitimate corporate threat, it would not pass the second prong. The court determines that this action was not reasonable and was preclusive. It frustrated a shareholder's right to vote because they believed they knew better than the shareholders. They created the supervote, which precluded the majority shareholders from exercising their majority voting power. There vote almost became worthless. The court also specifically says that this action was not sufficiently tailored to the threat. The timeframe to buy the shares / loan was very small, and it was likely the only people who would get it were those close with the board.  Coster would not yield a different result. </t>
  </si>
  <si>
    <t>Pell v. Kill</t>
  </si>
  <si>
    <t>135 A.3d 764</t>
  </si>
  <si>
    <t xml:space="preserve">*enhanced scrutiny is how it is used </t>
  </si>
  <si>
    <t xml:space="preserve">In response to a threatened board takeover by Pell, the board reduced the number of seats on the board from eight to five, all in the first of three classes. Originally, the stockholders had the ability to elect three nominees to the board, which could create a new majority. Now, no matter what the stockholders voted, the board members would retain the majority.  they essentially fixed the outcome of the election / vote. </t>
  </si>
  <si>
    <t>Blasius mentioned when discussing different types of enhanced scrutiny. It is sort of applied ?? It is mentioned as playing a role in the enhanced scrutiny review, and the court does discuss motive of the board. they discuss compelling justification of the board through Liquid Auto, not really through Blasius. They also discuss Mercier a lot. 
it is really more than enhanced scrutiiny in general is applied, rather than Blasius by itself being applied. Court assumes that the court acted unselfishly, and therefore not for the primary purpose of frustrating voting rights. So, Blasius is used but the plaintiffs do not demonstrate that they fail the test. 
The board reduction plan reduced the number of seats that the shareholders were able to elect. Now, they cannot form a new majority at any election. 
Coster analysis: two potential threats here - (1) the proxy contest by Pell / losing majority of the board, and (2) the board claims "cost cutting and other goals. neither of these would be considered substantial, exestential threats to a corporate goal. Even if the board did pass that first part of the test, the board (1) clearly acted in bad faith as their motivation was to preserve their control of the board, (2) the action was determined to be preclusive, and (3) this was not reasonably tailored. There were other ways to deal with a proxy takeover or "cost cutting" that did not interfere with shareholder voting this much. This was not reasonably tailored or proportionate. Coster would not change the outcome.</t>
  </si>
  <si>
    <t>Procedural Posture</t>
  </si>
  <si>
    <t>Blasius Applied?</t>
  </si>
  <si>
    <t>Preclusion or Coercion? (P C or 0 - can be both P and C)</t>
  </si>
  <si>
    <t>Unnamed: 13</t>
  </si>
  <si>
    <t xml:space="preserve">Board added two additional directors (charter set limit at 15), thereby preventing opposing slate of directors from gaining a majority. </t>
  </si>
  <si>
    <t>conflicting proxies may not be reconciled by extrinsic evidence</t>
  </si>
  <si>
    <t>None; vote counting dispute</t>
  </si>
  <si>
    <t>Empire of Carolina Test</t>
  </si>
  <si>
    <t xml:space="preserve">Ackerman, a Datapoint shareholder, contends that the Datapoint board caused millions of dollars of losses. Ackerman sought a written consent to replace the board with his own slate. Ackerman began his plan to replace the board in April. In August, Datapoint's board adopted a bylaw which required shareholders seeking a written consent to send a request to the board to set a record date.  The bylaw provides the board must meet within 10 days of the request, and the record date must be set within 10 days of the board meeting. On Sept 7, Ackerman sent his written consent. The board treated the consent as a request, met on Sept 17, and set a record date of Sept 27. On Sept. 11, 12, Edelman (board chair) and affiliated companies purchased 30% share in datapoint allegedly through open market and arms length private transactions, bringing Edelman's control to ~40%. Ackerman brought suit to challenge the bylaws and Edelman's purchase of shares. </t>
  </si>
  <si>
    <t> </t>
  </si>
  <si>
    <t xml:space="preserve">There is a live issue of whether the bylaw interferes with the election of directors through written consents. The court held that the bylaw was not inherently invalid under the DGCL but depended on whether the motive was to entrench the datapoint board. The court holds that this is a contested factual issue that must be resolved at trial. It cannot be said then that the outcome would be different because the first prong of coster similarly requires a determination about the board's motivations. The court also seems to say that it is not preclusive or coercive to the shareholder franchise as Ackerman could not submit consents anyway until Sept 28 because of securities regulations. That this case did not continue to trial suggests that settlement was preferable to pursuing the claim that the board enacted the bylaws to entrench themselves. </t>
  </si>
  <si>
    <t xml:space="preserve">Business Judgement Rule </t>
  </si>
  <si>
    <t xml:space="preserve">RJR's board initiated a public auction for RJR Nabisco. The two serious proposals were from a group of senior managers and KKR. Ultimately, the proposals were determined by the board to be substantially equivalent. RJR Nabisco's selected KKR and entered into a two-step merger agreement with KKR. The negotation between parties was arms-length and done by a special committee of disinterested RJR board members. The group of senior managers brought suit alleging breach of duty of care and bad faith with respect to how the auction was conducted. </t>
  </si>
  <si>
    <t xml:space="preserve">Time sought a stock-for-stock merger with Warner Bros. to take advantage of synergies in media production and music. After an arms-length negotiation and board approval of the merger agreement, but before the Warner shareholders voted, Paramount made a bid for Time at $175 a share. Time considered the Paramount offer but considered it adequate and lacking the synergies offered by Paramount. However, in response, Time and Warner restructured their deal as a cash tender offer followed by a second step merger. Time shareholders sued arguing that the restructuing deprived them of their voting rights and/or was disproportionate. </t>
  </si>
  <si>
    <t xml:space="preserve">contract interpretation informed by Blasius </t>
  </si>
  <si>
    <t>1985 shareholder resolution which Board interpreted as locking-in the board members absent unanimous vote of shareholders</t>
  </si>
  <si>
    <t>Shamrock wanted to acquire Polaroid. Polaroid had won a  judgment against Kodak but damages, which could be in the billions, had not been determined. In 1986, Polaroid adopted a stockholder rights plan. It also had existing defensive measures like advanced notice bylaws, charter prohibition of written consent, and charter authorization of "black check" issuance of preferred stock. In mid- june 1988, Shamrock had acquired just under 5% and proposed a meeting with Polaroid executives. That meeting didn't happen. On July 12, 1988 adopted an ESOP plan which the court found in Polaroid I as giving management an advantage in a takeover bid. On Sept. 9, 1988, Shamrock made a tender offer conditioned on 90% of shares being tendered and judicial invalidation of the ESOP. The offer was extended multiple times, with final expiration on May 15, 1989. In response, Polaroid board rejected the bid as inadequate and directed management to explore possible recapitalizaiton and issuance of equity securities. Polaroid negotiated at length with banks and Corporate Partners, a firm with a "friendly investment" strategy. On Jan 29, 1989 Polaroid approved sale of $300 million in preferred stock to corporate partners and a $1.1 billion stock repurchase plan.</t>
  </si>
  <si>
    <t xml:space="preserve">the threat to an important corporate interest is the Kodak damages award. The court determined that the threat was reasonable and not preclusive or coercive. </t>
  </si>
  <si>
    <t>Appeal</t>
  </si>
  <si>
    <t>Shareholder agreement for staggered board and 80% vote requirement to amend this and "similar" provisions.</t>
  </si>
  <si>
    <t>business judgment rule</t>
  </si>
  <si>
    <t xml:space="preserve">Merger that would lead to delisting from NYSE sought without shareholder vote. </t>
  </si>
  <si>
    <t xml:space="preserve">Upon receiving tender offer for remaining shares linked to proxy contest, Board postponed annual shareholder meeting to allow Board additional time to find alternatives to present to shareholders. At this time the date of the shareholder meeting had not yet been confirmed. </t>
  </si>
  <si>
    <t>B (all but one motion dismissed)</t>
  </si>
  <si>
    <t xml:space="preserve">Shareholders amended charter creating staggered board with requirements for each class with a majority held by Class 1 directors. Class 1 must have "substantial" experience as management in a substantial business and must be independent of the corporation. </t>
  </si>
  <si>
    <t>Creditor, Lyonnais Bank, entered into a Corporate Governance Agreement with MGM which created an executive committee (CEO, COO) with all corporate power and duties and which is enough for a quorum. (Exec committee then passed governance resolutions which angered Mr. Paretti, owner of MGM's parent company PCC.)</t>
  </si>
  <si>
    <t>general principles of equity informed by Blasius</t>
  </si>
  <si>
    <t>Advance notice by-law was not waived after realignment of Realty board which meant that Operating Co. board could not, under the by-law, bring an opposing slate.</t>
  </si>
  <si>
    <t xml:space="preserve">Federal question </t>
  </si>
  <si>
    <t>Board inserted a "change in control" provision in pension plans which in event of a takeover says cannot terminate or amend the plans for five years, restricting ability of opposing board to access funds in plans.</t>
  </si>
  <si>
    <t xml:space="preserve">Shareholder, Commonwealth, who underwrote Providence's public offer, commenced solicitation of consent to replace Cummings and other directors. Shortly after, Providence, who had been in acquistion discussions with NuMed, changed the deal from a two step transaction to a one shot acquistion that resulted in NuMed holding 20% of Providence shares. Cummings, owner of 30% of Providence, made agreement with NuMed to vote for each other's respective BoD, effectively winning the consent. </t>
  </si>
  <si>
    <t>After an insurgent stockholder announced a proxy contest, the company made a deal in which they isssued voting securities in return for financing of an acquisition. This had the effect of diluting the insurgent stockholder's voting strength.</t>
  </si>
  <si>
    <t xml:space="preserve">conflicting proxies may be reconciled by the court where shareholder intent is scuttled by a breach of duty. </t>
  </si>
  <si>
    <t xml:space="preserve">Vote counting dispute. Fidelity commenced a proxy to replace two current board members of US Facilities. Fidelity won by ~20k votes. US Facilities board members sued because ~80k votes held employees through US Facilities 401k plan were not voted because the Trustee, Dreyfus, submitted both Fidelity and US Facilities proxies (Against Fidelity, For US Facilities) which was determined to be a "stand-off". </t>
  </si>
  <si>
    <t xml:space="preserve">Appeal </t>
  </si>
  <si>
    <t xml:space="preserve">Lynch test; Omitted fact is material is there is a substantial likelihood a reasonable shareholder would consider it important in deciding to vote. </t>
  </si>
  <si>
    <t xml:space="preserve">Merger of a subsidiary of Bank of Boston into Society of Savings, a wholly owned Connecticut subsidiary of Society for Savings Bancorp, a Delaware corporation. Society of savings was in financial distress, buoyed only by a Society subsidiary, "Fidelity Acceptance Corporation" that was highly profitable. Bancorp sought outside advice for potentially selling different parts of Bancorp and received an offer for $275 million for "FAC". The deal was contingent and ultimately wasn't approved. When issuing the proxy and sharing background about this prior deal, the Board excluded the value of the "FAC" deal. The Bancorp - Bank of Boston deal was valued significantly less at $200 million. Shareholder brought suit for PI on the theory of non-disclosure to shareholders and a counterclaim after a majority of shareholders approved the merger. </t>
  </si>
  <si>
    <t>Revlon</t>
  </si>
  <si>
    <t xml:space="preserve">The Carroll family owned nearly controlling Stake in corp, Katy. They sought to gain a controlling stake through a tender offer of $25 for all outstanding Katy stock which ultimately was rejected as too low. The Carroll family then purchased enough shares to have slightly more than 50%. Pensler made a higher tender offer but included a Stock Option provision which would dilute Carrol family ownership (who opposed the merger) such that Pensler's merger would be viable. The Board appointed an independent committee who told Pensler they could not move forward with a merger agreement with the Stock Option provision after receiving counsel that its legality was uncertain and could be a breach of fiduciary duty to the Carroll family. It would seem then the defensive mechanism is the Carroll family purchasing a controlling share and the independent Katy board decision to not risk recommending the merger with the Stock Option provision. </t>
  </si>
  <si>
    <t xml:space="preserve">Viacom and Paramount entered into a merger agreement which contained a no-shop provision, termination fee of $100 million, and, a Stock Option Agreement that triggered with the termination. QVC placed a competing bid, causing Viacom-Paramount to amend their agreement but the parties kept the three defensive provisions and there was no evidence Paramount tried to negotiate better terms. </t>
  </si>
  <si>
    <t xml:space="preserve">Conflicting proxies may be reconciled by the court where shareholder intent is scuttled by a breach of duty. </t>
  </si>
  <si>
    <t xml:space="preserve">As a result of long-term planning which included the goal of fending off future takeover attempts, the Board adopted a recapitalization plan which provided all stockholders who own common stock on the effective date get 10 votes per share and all shareholders who buy stock after and hold it for three years continuously, then also will have their votes increased from 1 to 10. The Geier family held 2 out of 10 directors and 36% of total voting power. Company employees and employee benefit plans held 16%. Assuming they work together, "the Family Group" controls 52% of the voting power. Shareholder brought suit alleging entrenchment and self-dealing. </t>
  </si>
  <si>
    <t>Rule 56; Cottle v. Carr</t>
  </si>
  <si>
    <t xml:space="preserve">Carson owned 11% of Younkers common stock. In 1995, it made a tender offer of $17, which the Younkers board rejected (and refused to redeem their poison pill). In turn, Carson nominated three directors to run for Younkers staggered board on a platform of sale or merger of the company at a price of not less than $19 a share. All three directors won. Carson announced that it would run a slate of candidates for the next election, which would allow it to gain a board majority. Following this, Younkers board instituted a stock repurchase plan. Carson brought suit to temporarily restrain the plan. </t>
  </si>
  <si>
    <t xml:space="preserve">Standing, Res Judicata </t>
  </si>
  <si>
    <t xml:space="preserve">CEO compensation included a provision which allowed CEO to constructively terminate his employment agreement, and receive a generous package, without cause if CEO determines that DSC's BoD "unreasonably intereferes" with CEO carrying out the responsibilities outlined in the contracts. The BoD approved the resolution. Shareholder sued arguing the BoD have abdicated their fiduciary duties by authorizing the contract. </t>
  </si>
  <si>
    <t>PI/Partial Summary Judgment</t>
  </si>
  <si>
    <t xml:space="preserve">TLC and Broderbund reached a merger agreement which was publicly known since July 1995. It would go to a shareholder vote in November. On 10/30/95, Softkey announced a two-tiered tender off to acquire TLS outstanding shares in anticipation of a second-step stock-for-stock merger. To facilitate this, Softkey also announced it would solicit proxies to call a special stockholder meeting of TLC to replace TLC's directors with SoftKey nominees. In response, TLC's board amended its by-laws to extend the minimum time for calling a stockholder-initiated special board meeting from 35 to 60 days. </t>
  </si>
  <si>
    <t>American General Corp. made a tender offer for Unitrin. Unitrin determined that the offer was below its value, that the current stock price undervalued the business, and that the merger presented antitrust issues. Unitrin rejected the offer and American General Corp. made the offer public. As a result, it implemented a poison pill where if any stockholder had 15% share, then 75% vote was required for a takeover. The Board also instituted a Repurchase program, which did not include the directors, to free up liquidity for some of its shareholders and increase the control of shareholders who didn't want to sell. This would have increased the shares held by directors to ~28% total vote share.</t>
  </si>
  <si>
    <t>Canada Southern Oils</t>
  </si>
  <si>
    <t xml:space="preserve">Founder and former director sought to sell their stock to an investor who notified the Board of its desire to run a proxy contest. In response, the BoD issued stock such that the investor's share was comparable to that of the "insider" board and management share. The court agreed with the investor, who brought suit, that this made the potential proxy contest significantly more expensive. </t>
  </si>
  <si>
    <t>Business judgment rule</t>
  </si>
  <si>
    <t xml:space="preserve">Plaintiff, Dolgoff, is a founder of Projectavision and director. He had a falling out with another founder/director Maslow. The company has staggered boards and a charter which provides that the classes be as equal in number as possible. The company did not hold a 1995 ASM, which are usually in November. Dolgoff brough suit alleging that board classified directors to reduce the number up for election and that the board impermissibly manipulated the election by holding the ASM early in the year and to catch him by surprise (he thought it was the 1995 ASM, not the 1996 ASM in which he'd be up for election). </t>
  </si>
  <si>
    <t>statutory interpretation informed by Blasius</t>
  </si>
  <si>
    <t>TSI had never held an annual shareholder meeting to elect its directors. Instead, it claimed under Section 228 to elect its board through consents. Shareholder, Hoschett, brought suit asking the court to order the holding of an ASM to elect the board.</t>
  </si>
  <si>
    <t xml:space="preserve">Vote counting issue dispositive to the outcome of the board related to inclusion and exclusion of various proxies. </t>
  </si>
  <si>
    <t xml:space="preserve">Trial </t>
  </si>
  <si>
    <t>contract interpretation</t>
  </si>
  <si>
    <t>No defensive tactic. U.S. West, a limited partner in Time Warner Entertainment, sued Time Warner, Inc. the majority partner, over a planned merger with Turner Broadcasting System alleging that the merger violated the Partnership Agreement's non-compete provision.</t>
  </si>
  <si>
    <t>Materially misleading disclosure / "gross negligence"</t>
  </si>
  <si>
    <t xml:space="preserve">Zirn, manufacturer of a contraceptive sponge, entered into a merger agreement with AHP. The tender offer started at $7 but following the 1987 stock crash, was revised to $6.25. Zirn's patent had lapsed following the inadvertent failure to pay a fee to the Patent &amp; Trademark Office and the disclosure included patent counsel's advice that there is a "significant possibility" of not prevailing.  After the merger, shareholder sued alleging breach of fiduciary duty on the theory that the Board failed to disclose that patent counsel's advice on the likelihood of success in re-instating the patent, which had been described to the board as an excellent case on the merits. </t>
  </si>
  <si>
    <t>Permanent Injunction</t>
  </si>
  <si>
    <t xml:space="preserve">Ahmanson made an unsolicited offer for Great Western which was followed up by intent to wage a proxy contest and consent solicitations to amend the bylaws. Great Western had scheduled its ASM for April 22, but in accordance with its bylaws and counsels advice, postponed the ASM. Washington Mutual made a competing merger offer which was approved by the board. The Board then scheduled the special shareholder meeting to vote on the Merger on June 13th with the ASM to elect the board a mere 4 horus later. Ahmanson brought suit alleging interference with shareholder franchise because if the merger was approved, the board election would be moot. </t>
  </si>
  <si>
    <t>Shareholder brought suit alleging that ADM failed to disclose material facts in their proxy statement. Specifically, the shareholder alleged that the board should have disclosed the resignation of a board member and replacement by another.</t>
  </si>
  <si>
    <t>Zaucha, CEO and creditor of Northstar, which was formed following the merger of Zaucha's private physical therapy company into Northstar, initiated a contest to replace the board following issues with board governance and executive compensation following his removal. Zaucha did this by means of consent (b/c Northstar hadn't held an ASM in more than a year) and prevailed. The opposing board members brought suit alleging Zaucha violated his fiduciary duties and their complaint alleges material disclosures. *Held for Zaucha.</t>
  </si>
  <si>
    <t>Blasius &amp; Unocal</t>
  </si>
  <si>
    <t xml:space="preserve">Toll Brothers board passed a board resolution creating a poison pill with a "dead hand" provision. This provision provided that only current directors, or directors' designated successors, could redeem the poison pill. </t>
  </si>
  <si>
    <t>B/E is a privately held company with the majority of shares divided between three families. James Eliason had a medical emergency leading him to grant a proxy to his daughter Louise Eliason to vote his shares. After that, James entered into a Voting Agreement with Sarah Englehart which allowed them to act as controlling shareholders. When Sarah and Louise disagreed about the direction of the company, Sarah acted in contravention of the Voting agreement and sided with the remaining shareholders to elect a new board. The issue before the court was whether Sarah breached the Voting Agreement which depended on whether the proxy was revocable or irrevocable.</t>
  </si>
  <si>
    <t xml:space="preserve">Golden Cycle made a tender offer for Global Motorcycle Group of $18. After the offer was made public, the stock price rose to $20. Golden also announced it would solicit consents to replace the Board and elect Directors in favor of the deal. Global reviewed and decided to solicit alternative offers. It also set a record date sooner than Golden anticipated, leading to the allegation that this was an act of entrechment because it eliminated a number of voters and created obstacles to identifying others. The Board also offered Golden Cycle a standstill agreement which provided access to financial information in exchange for giving up certain takeover rights. </t>
  </si>
  <si>
    <t xml:space="preserve">After receiving and rejecting tender offer from Acquiror, Mentor, Quickturn adopted two defensive measures. First, they amended bylaws such that a shareholder special meeting must take place not less than 90 days nor more than 100 days after the shareholder request is verified. Second, they adopted a "Rights Plan" or "no hand pill" where no newly elected director could redeem the Rights Plan until six months after taking office if the purpose of the redemption would be to transact with an "interested person" (like Mentor). The combined effect would be to delay the ability of a newly-elected, Mentor-nominated board to redeem the pill for at least 9 months. </t>
  </si>
  <si>
    <t>Statutory interpretation informed by Revlon</t>
  </si>
  <si>
    <t>Pled material facts for breach of duty of care</t>
  </si>
  <si>
    <t xml:space="preserve">Apple and Exponential had a business relationship where Exponential designed computer components for Apple. Apple was one of Exponential's original investors and largest shareholders. Exponential, for various reasons, wanted to wind up its computer component production business. It closed its factories, laid off its workers, and sold its patents at auction. Apple sued for breach of fiduciary duty and violation of Sec. 271 for selling its patents without a shareholder vote. </t>
  </si>
  <si>
    <t xml:space="preserve">bylaw interpretation </t>
  </si>
  <si>
    <t>Frankino is the controlling shareholder of N.A.C. He had a falling out with the board and wanted to expand the board. However, Article IX of NAC's bylaw's required 80% vote to amend Article III of the bylaws which provided for the board size. Frankino found that there is no language in Article IX that prevents amendment or repeal by simple majority vote. Frankino repealed Article IX by written consent, then amended Article III to increase the board from 6 to 13, then sued for the Del. Ch. to declare his actions legal.</t>
  </si>
  <si>
    <t>Action to institute a custodian where a family-owned company board is split, leading to lack of quorum and holdover director problems.</t>
  </si>
  <si>
    <t xml:space="preserve">Shorewood made an bid for Chesapeake and Chesapeake made a bid in turn for Shorewood. Shorewood determined that the price was inadequate and alleged it would create shareholder confusion. In defense, Shorewood adopted a package of bylaw amendments which,significantly, included a supermajority voting requirement (66 2/3%) for stockholder-initiated bylaw changes. This amendment was inteded to prevent elimination of the classified board structure and therefore the subsequent removal of the incumbent board. This amendment, in combination with the elimination of stockholder-called special meetings, made a takeover substantially more difficult. </t>
  </si>
  <si>
    <t>The pre-takeover Hills Board responded to Dickstein's plan to leverage its assets, and initiate a proxy contest to do so, by adopting employment agreements which included a "double trigger" severance plan. This "double trigger" plan provided that Executives would receive severance payments if the Covered Exeutive was demoted or fired within one year of any change in control OR in the event of a change of control other than an "approved change in control". An "approved change in control" was defined as a change in control without prior approval of a majority of the Continuing Directors. Shareholders brought a derivative claim which was settled and effected changes in the agreements. Dickstein did takeover the board and the soon to be replaced Hill's board decided to affirm the executive agreements. On the day the election was certified, the executives resigned &amp; triggered the severance packages.</t>
  </si>
  <si>
    <t xml:space="preserve">Gaylord's founder and CEO, Pomerantz, is a controlling shareholder. Gaylord Container had a dual class voting system where Class A has 1 vote and Class B 10 votes. To get out of a 1992 bankruptcy, Gaylord got capital by loans with provision that if the stock price didn't rise above an amount by a certain date, Class B stock would be converted into Class A stock. Although improving in value, Gaylord's Board recognized that the class voting was going to end and adopted defensive measurers to prevent hostile takeovers. The Board adopted a rights plan, bylaw amendments which included 60-90 day board nominations, repeal of shareholder written consents, and supermajority vote requirements to amend defensive measures (Sec. 203). A week prior to the end of dual class voting, a special shareholder meeting was held and the defensive measures approved. </t>
  </si>
  <si>
    <t>vote counting dispute</t>
  </si>
  <si>
    <t xml:space="preserve">SWIB, an institutional investor, brought suit against Peerless for actions taken at the ASM. Peerless had issued a proxy with three board proposals. The first and third board proposal passed easily but the second board proposal look like it would fail. The second proposal was to issue 1 million in stock, which would have a dilutive effect. Peerless' CEO and Director, upon seeing that the proposal 2 would fail, adjourned the ASM and then later held a new meeting where Proposal 2 then passed. Peerless did not explain to shareholders that they could continue to vote on Proposal 2. </t>
  </si>
  <si>
    <t>charter interpretation informed by Blasius</t>
  </si>
  <si>
    <t xml:space="preserve">Anchor's holdover directors expanded and elected the first set of board members following an "initial period" provided for in the charter. Shareholders brought suit alleging the new classified board was not appropriately elected, that power to elect resides with the shareholders, and that all seats should be up for election at the next ASM. </t>
  </si>
  <si>
    <t>Aquila held substantial Quanta stock (38%) in part because of Strategic Partnership Agreement between the companies. Aquila wanted to become a controlling shareholder and announced its intent to buy the sufficient stock. Quanta was concerned that Aquila's control would destabilize its employees. As a part of a suite of defensive measures, including employment agreement plans, Quanta's non-Aquila affiliated board members established a Stock Employee Compensation Trust. The trust was the primary subject of the litigation as it had the effect of diluting Aquila's share from 38% to 34%. Aquila brought suit alleging breach of fiduciary duties under Unocal/Blasius. *The court made a preliminary finding that the SECT illegally diluted Aquila's share under unocal but did not grant the PI on a finding of no irreparable harm.</t>
  </si>
  <si>
    <t>Contract interpretation</t>
  </si>
  <si>
    <t>Following the casino's bankruptcy, Harrah's increased its holding of stock to 49% in JCC Holding Co. (who managed the casino). The JCC charter provided for a classified board with three groups and Harrah's nominated 3 (one in each) directors and JCC's noteholders nominated 4 (2 in Group 3). The classified board is terminates after a 3 year period. The contested charter provision provided that Harrah and JCC would have the "right" to nominate one director for the two group 1 positions. Harrah nominated two, arguing that the right to nominate one director did not prevent them from following the procedure to nominate a second director. Board voted, along Harrah - JCC lines, for restricting Harrah to only one nomination.</t>
  </si>
  <si>
    <t>Unocal with Blasius compelling justification</t>
  </si>
  <si>
    <t>MM wanted to acquire target company, Liquid Audio. Its tender offer was rejected as inadequate. MM announced its proxy contest for two of the five classified board seats. A month before the ASM, Liquid Audio's board amended its bylaws to increase the board by two. In the proxy contest, MM's directors were voted in but their proposal to increase the board by 4 directors was rejected. MM brought this suit attacking the bylaw amendment that increased the board size.</t>
  </si>
  <si>
    <t>Oracle Corp v. Peoplesoft, Inc</t>
  </si>
  <si>
    <t xml:space="preserve">Hollinger International, Inc. is held by another company whose controlling shareholder is Black, the chairman. Black did some self-dealing on behalf of himself, and the intermediate holding company, at the expense of Intl. Instead of referring Black to the SEC, the board entered into a "Restructuring Proposal" in which Black resigned as CEO, remained as chairman of the board, and was tasked with finding a buyer for the company or its assets. Black then continued to self-deal and misrepresented facts to close a deal with the Barclays for sale of the Daily Telegraph. The Board, perceiving threats of having the holding company be bought at an unfair price and Black absconding with the money he'd make, adopted a poison pill that would dilute the parent/holding companies shares and last for the duration of the "Restructuring Proposal". </t>
  </si>
  <si>
    <t xml:space="preserve">MONY's board approved a merger with AXA, a french company. The merger agreement included change-in-control agreements where management of MONY stood to gain $79 million if completed. Shareholders brought, and were awarded, a preliminary injunction for insufficient disclosures in the proxy materials related to the merger. The Board of MONY met with its indepedent advisors and the outside board members approved a revised merger agreement unanimously. The Board also postponed the stockholder vote from 2/17 to 5/18 of that year. Shareholders brought suit alleging the postponement interefered with their ability to fairly and freely vote. </t>
  </si>
  <si>
    <t xml:space="preserve">Jones intended a hostile takeover of Maxwell. It had missed the deadline to run a slate of opponents at the ASM, so it announced its intent to use written consents to replace the board. Maxwell's board then set the record date for the consents. Jones brought suit alleging that Maxwell's charter provided that the record date would be the day the first written consent is received from the shareholder and that this was a permissible restriction of the boards powers under the DGCL. </t>
  </si>
  <si>
    <t>Business Judgment Rule</t>
  </si>
  <si>
    <t xml:space="preserve">Plaintiffs were shareholders who held GM's Class H Common Stock (GMH) which "tracked" the financial performance of Hughes. Hughes was a wholly owned subsidiary of GM. In the merger, GM took various steps which GMH shareholders accused of interfering with the shareholder franchise. This came after a majority of GM and GMH shareholders voting as classes approved the merger. At issue was GM's contribution of shares of GMH stock to the pension plan, which allegedly increased the votes for the plan because the pension plan would vote in favor of the merger; the timing of the announcement prior to the release of a favorable quarter of an 81% Hughes Subsidiary; allegation of improper record date; and allegations that GM sent advance copies of the consent solicitation to favorable parties. </t>
  </si>
  <si>
    <t xml:space="preserve">Disney stockholders brought action alleging breach of fiduciary duty and waste in connection with hiring and termination of Michael Ovitz in 1996. This case cites Blasius once in a discussion of the fiduciary duty of good faith. </t>
  </si>
  <si>
    <t xml:space="preserve">laches </t>
  </si>
  <si>
    <t>CADERA is a non-profit membership organization formed under Delaware law. Nevins, its founder and chariman of the board, allegedly misappropriated $55k in federal grant money. In part because of this, the Board proposed CADERA dissolved. Nevins disagreed and claimed that he was the only "proper" member of CADERA and the rest of the board should resign. They disagreed. Nevins brought this suit a year later.</t>
  </si>
  <si>
    <t>Statutory violation / Schnell</t>
  </si>
  <si>
    <t xml:space="preserve">Metromedia, a company with a controlling stake in Magticom (largest telephone service provider in Georgia (the country)), received an unsolicited offer for its stake in Magticom which was objectively fair. Metromedia's board wanted to do the transaction but they weren't current in their SEC filings. On advice of counsel, they believed that this blocked them from holding the common shareholder vote required in the sale of all or substantially all assets under sec. 271. Instead, the Board came up with the plan to file for Bankruptcy to complete the sale...even though they were financially healthy. The bankruptcy rules sidelined shareholder votes and prioritized, as it does, the preferred stockholders (as creditors) who did not previously have any voting rights under sec. 271. The preferred stockholders used their leverage to get a great deal. Common shareholders brought suit to enjoin the bankruptcy. </t>
  </si>
  <si>
    <t>Fogel is the CEO of U.S. Energy and on the Board. Board learned about financial losses and began discussing firing Fogel. The three indepdent board members met without noticing Fogel, decided to fire Fogel, and then asked him to resign at a meeting where Fogel wasn't noticed about the resignation. Fogel called for a special shareholder meeting to replace the board. Later that day, the Board met formally and passed a resolution firing Fogel. (Defensive tactic) Board ignored the call for a special shareholder meeting.</t>
  </si>
  <si>
    <t xml:space="preserve">Inter-Tel's board had been considering sale of the company for some time. Mihaylo, a founder, had brought several bids but the board had turned them down as below value. The relationship between the independent board members and Mihaylo was strained. Mitel made an offer (~$25) that the board decided was fair. In an attempt to scuttle this offer, Mihaylo announced a separate business reorg which involved taking on debt which he said would increase stock value to ~$30. Inter-Tel recommended Mitel's offer and put it to a shareholder vote. Institutional investors basically engaged in a game of chicken to see if Mitel would raise their offer. Mitel did not. Defensive tactic: On the eve of the merger vote concluding, the Board decided to postpone the vote for a month to provide shareholders with additional information about the company (which was expected to not hit its earnings predictions) and to let the shareholders think on the investment, especially when it seemed unlikely there would be a higher bid. Eventually, Mihaylo retracted his business plan. With no higher bidder in sight and lower earnings predictions which dropped the share price below Mitel's offer, 90% of shareholders voted in favor of the merger. </t>
  </si>
  <si>
    <t xml:space="preserve">Harbinger, a hedge fund, began acquiring Openwave stock believing it to be undervalued. Initially in Nov. 2006 its SEC filings noted that it had a 10% interest and was not planning any takeover actions. In Dec. 2006, in a change from its prior filings, Harbinger nominated two candidates for the board. Openwave's charter provided two provisions which, if interpreted literally, would require both apply. Harbinger nominated the candidates after the deadline and 20 days before the election. Openwave allowed this but reserved its right to challenge the outcome based on the nominations. One of Harbinger's candidates finished in first, the other fourth (out of four). Openwave brought this suit to determine the effect of the charter provisions. </t>
  </si>
  <si>
    <t xml:space="preserve">Atmel Corp. discovered that the head of its travel agency engaged in widespread fraud by overcharging the company for tickets (and pocketing the difference) to the tune of $2.5 million dollars. The discovery that the main perpetrator only received ~$500k of that money prompted an independent investigation which concluded several key management/officers had benefitted tremendously. The Board noticed and created an independent committee to take any action to resolve this case. On advice of counsel, the committee fired several key officers (two of which were also directors and one of them the chairman). The Chairman, in the time between being fired but recognizing something was afoot, used his power as provided in the bylaws to call a special shareholder meeting to vote on removing the independent committee. The next day, the chairman was fired and the new chairman cancelled the special shareholder meeting. The Chariman and other director brought suit alleging, inter alia, interference with shareholder franchise. </t>
  </si>
  <si>
    <t>CQ</t>
  </si>
  <si>
    <t>contracts may not limit the exercise of a board's fiduciary duty</t>
  </si>
  <si>
    <t xml:space="preserve">AFSCME is a shareholder of CA, Inc. AFSCME notified CA, Inc. to include a bylaw amendment in the proxy materials for the ASM. The bylaw amendment would direct the board to reimburse a stockholder for reasonable expenses incurred in connection with nominating a candidate in a contested election to the board. The SEC certified this question to the Supreme Court. </t>
  </si>
  <si>
    <t xml:space="preserve">something akin to forum non conveniens </t>
  </si>
  <si>
    <t xml:space="preserve">Shareholders brought suit against merger of Bear Stearns and JP Morgan in both New York and Delaware contemporaneously. Question before the court was whether the case should proceed in Delaware. </t>
  </si>
  <si>
    <t xml:space="preserve">JANA Master fund, an investment fund, sought to replace two directors up for election on CNET's staggard board, expand the size of the board from eight to thirteen, and nominate their picks for the new 5 seats. JANA wrote to CNET about its intention to solicit proxies and to request the list of shareholders per sec. 220 DGCL. (Defensive Tactic) CNET refused to provide the requested stocklist materials claiming that JANA's request violated the company bylaws. The relevant bylaws provided that a stockholder seeking to nominate candidates or transact other corporate business at an ASM must beneficially own $1k of common stock for at least one year. </t>
  </si>
  <si>
    <t xml:space="preserve">Levitt sought to replace two members of Office Depot's twelve member board with its own nominees. Office Depot claimed that Levitt did not properly notice its nominees per the By-laws. Levitt brought suit to determine whether their actions properly noticed Office Depot such that there nominated directors could run in the election. </t>
  </si>
  <si>
    <t>Schnell / Schreiber</t>
  </si>
  <si>
    <t>Portnoy initiated an opposing slate of board candidates to compete with the management slate to determine control of Cryo-Cell. Walton, Cryo-cell's CEO, was concerned the opposing slate would prevail. Walton made an agreement with shareholder Filipowski which added him to the management slate and promised to give him an additional board seat for his votes. Although shareholders knew Filipowski had been added to the management slate, the promise to give Filipowski an additional seat to be filled until the next ASM was not disclosed. Additionally, Walton coerced a shareholder in which Cryo-Cell had a 38% interest and shared lab space with to vote for the management slate. Finally, at the meeting, Walton bought time to allow her side to collect as many votes as possible, leading to an unusual 6 hour meeting with a 3 hour "lupper".</t>
  </si>
  <si>
    <t xml:space="preserve">Plaintiff, Empresarial, is a Mexican corporation owned by the Segovia family. Empresarial needed money and Mrs. Segovia pledged shares of stock she owned in "TMM", a mexican logistics company that trades on the NYSE, as collateral for a loan with EFH. EFH made two loans which were memorialized by a loan agreement, nonrecourse promissory note signed by Empresarial and EFH, and a pledge agreement and irrevocable proxy signed by Mrs. Segovia and EFH. Issues arose when EFH sold 98% of the collateral TMM stock on the open market. Plainitiffs brought breach of contract, conversion, fraud and unjust enrichment claims. </t>
  </si>
  <si>
    <t>Motion to Postpone</t>
  </si>
  <si>
    <t xml:space="preserve">Steel Partners II, L.P. is a shareholder of Point Blank Solutions, Inc. Point Blank last elected directors at an ASM in 2005. Point Blank planned to hold its ASM on April 22, 2008. In early April, Point Blank announced a postponement until August 19, 2009 to pursue possible strategic alternatives. Point Blank entered into a settlement with Steel Partners that it would hold its ASM no later than the August date. Point Blank now requested a 90 day postponement. Point Blank worries that its former CEO, Brooks, and Steel Partners would take control and seek a conflicted transaction in which shareholders get a lower price. </t>
  </si>
  <si>
    <t>credible basis to infer mismanagement/wrong doing</t>
  </si>
  <si>
    <t xml:space="preserve">Shareholder brought a Section 220 demand for inspection of Axcelis' books. This request followed a unapposed shareholder vote in which the three directors received less than a majority, were compelled to tender their resignations, which were refused by the board &amp; merger negotiations that were ultimately refused. There was a significant drop in the stock value following Axcelis' sale of a key asset to the very partner with which it had faile to reach an agreement. </t>
  </si>
  <si>
    <t xml:space="preserve">First Niles is a holding Bank whose board is chaired by Stephens. Gantler is a stockholder and former director. First Niles decided to explore a potential sale and sought offers. It received three offers, and one, Cortland, requested due dilligence information and did not receive a reply leading Cortland to abandon its offer. Around this same time, the board explored a Reclassification Proposal to reclasify all holders of 300 or less common stock to Class A Preferred Stock Holders. This was ostensibly to make certain transactions like a stock-buy back easier. The board unanimously approved and sent out a proxy solicitation which described the firm's exploration of Cortland's offer as ultimate failure as within its business judgement. Shareholders barely approved the Reclassification Plan (50.2% of unaffiliated shareholders) Gantler brought claims alleging breach of fiduciary duty of loyalty b/c the board was intersted and not indepedent and failed to make material disclosures. </t>
  </si>
  <si>
    <t>res judicata</t>
  </si>
  <si>
    <t xml:space="preserve">In exchange for funding, founders of MDG Medical entered into a "Stockholders Agreement" which allowed the founders to appoint two board members even though the new investors purchases sufficient shares to obtain a voting majority. Over time, the new investors grew reluctant to invest more money while continuing to allow founders to control two board seats. A majority of the MDG board approved an amendment to the charter that eliminated the founder's right, and investors approved the certificate amendment using only their own voting power. Suit was brought in Israel, then dismissed, and then brought in Delaware. Before trial occurred, MDG rescinded the challenged charter amendment, restored the status quo, and then almost immediately acted to approve a merger of MDG into a successor corporation. Instead of amending, the Founders settled and agreed to dismiss the case with prejudice in exchnage for new investor's payment of certain founder attorney fees. </t>
  </si>
  <si>
    <t>Motion to Expedite Proceedings</t>
  </si>
  <si>
    <t>sufficient possibility of irreparable injury</t>
  </si>
  <si>
    <t xml:space="preserve">Exelon Corp. entered conversations with NRG Energy (Crane is Chair) to purchase the company. When those talks broke down, Exelon made a tender offer directly to shareholders leading to 51% of NRG's shares being tendered. NRG has a "poison put" plan that accelerates debt if a majority of NRG's board members are not "continuing directors". Exelon accordingly gave notice of its intent to nominate 9 directors and amend the bylaw to expand NRG's board from 12 to 19 directors. NRG expanded its size from 12 to 13 and announced its intention to add another board seat. ASM is expected be held on or before June 14, 2009. Plaintiff's brought this complaint in November 2008 and amended it in March 2009 alleging breach of fiduciary duties. </t>
  </si>
  <si>
    <t>forum non conveniens</t>
  </si>
  <si>
    <t xml:space="preserve">Motion to determine where to hear shareholder direct action, California or Delaware, on disclosure actions involved with the merger of Wind Systems and Intel. Blasius cited in a FN addressing allegations concerning a shareholders rights plan and "underdeveloped theory" where shareholder could seek a remedy on the so-called "Top Up" Provision. </t>
  </si>
  <si>
    <t xml:space="preserve">contract interpretation </t>
  </si>
  <si>
    <t xml:space="preserve">Amylin issued debt notes in 2007 which included provided that noteholders had the right to demand redemption of any or all of their notes in the event of a fundamental change (defined as any time Continuing Directors do not constitute a majority). At issue was whether the board could "approve" an opposing slate of directors in addition to management slate for the purposes of the Indenture provision. Two stockholders notified their intent to each run slates of five directors. This prompted a lawsuit by the stockholders against Amylin and a partial settlement which exchanged stockholders breach of fiduciary duty claims for "approval". The only remaining party after those settlements was the Indenture trustee. The stockholders then reduced their slates to a total of five directors, meaning that even if they won, they would not trigger the "fundamental change provision". </t>
  </si>
  <si>
    <t>ambiguous contract provisions are interpreted in favor of free exercise of franchise rights</t>
  </si>
  <si>
    <t xml:space="preserve">Airgas, Inc. has a staggered board which historically held its ASM in August. Air Products and Chemicals, Inc. had launched a takeover battle and at the 2010 ASM (held in Sept.), Air Products won all three board seats that were up for election. Additionally, Air Products proposed a bylaw amendment to move Airgas's ASM to January. The bylaw amendment received a 51% majority. The effect of the bylaw amendment would be to make the next group of board seats available seven months earlier. Airgas brought suit alleging the bylaw amendment violated its charter, the DGCL, or both. </t>
  </si>
  <si>
    <t xml:space="preserve">Shareholder brought a Section 220 demand for inspection of Axcelis' books. This request followed a unapposed shareholder vote in which the three directors received less than a majority, were compelled to tender their resignations per the bylaws, and the resignations were refused by the board. There was a significant drop in the stock value following Axcelis' sale of a key asset to the very partner with which it had failed to reach an agreement, prompting shareholder action. </t>
  </si>
  <si>
    <t>bylaw interpretation</t>
  </si>
  <si>
    <t>EMAK had five directors and two vacancies at the time that Take Back EMAK, LLC (TBE) delivered sufficient consents to remove two additional directors without cause and fill three of the vacancies with their board choices. The TBE consents, included votes bought from an employee who was under a restricted stock grant agreement, would establish a new board majority. Only three days prior, Crown EMAK partners, LLC delivered sufficient consents to amend EMAK's bylaws in two ways (1) to reduce the size of the board to three directors, two of which would be appointed by EMAK's Series AA Preferred Stock holders (already had this right) and one by the common stock and (2) providing that if the number of sitting directors exceeds three, then the EMAK CEO will call a meeting of stockholders to elect the third director, who will take office as the singular successor to his multiple predecessors. If the bylaw amendments are valid, then Crown will have a board majority. Crown obtained the sufficient consents from EMAK management and one large institutional holder. Kurz, an incumbent director alligned with TBE brought suit to invalidate they bylaws and  affirm TBE's successful consent. *Bylaws struck down as violating DGCL, Consents not valid given restricted stock agreement</t>
  </si>
  <si>
    <t xml:space="preserve">Non-profit, Friends of Village of Cinderberry, brought after developer continued to manage HOA and Property Owners Association (POA). At issue was whether time had come for a transition from developer to elected boards for the HOA Council and POA. </t>
  </si>
  <si>
    <t xml:space="preserve">Inergy LP initiated a merger between its subsidiary "MergerCo" and "Holdings" for the purpose of issuing securities to Holdings Unit holders and assume certain Holding's debts. This took the form of a quasi triangular merger. Inergy did not put it to a vote of Inergy unit holders. Unit Holders sued alleging they should have voted on the transaction. </t>
  </si>
  <si>
    <t xml:space="preserve">EMAK had five directors and two vacancies at the time that Take Back EMAK, LLC (TBE) delivered sufficient consents to remove two additional directors without cause and fill three of the vacancies with their board choices. The TBE consents, in valid, would establish a new board majority. Only three days prior, Crown EMAK partners, LLC delivered sufficient consents to amend EMAK's bylaws in two ways (1) to reduce the size of the board to three directors, two of which would be appointed by EMAK's Series AA Preferred Stock holders (already had this right) and one by the common stock and (2) providing that if the number of sitting directors exceeds three, then the EMAK CEO will call a meeting of stockholders to elect the third director, who will take office as the singular successor to his multiple predecessors. If the bylaw amendments are valid, then Crown will have a board majority. Crown obtained the sufficient consents from EMAK management and one large institutional holder. Kurz, an incumbent director alligned with TBE brought suit to invalidate they bylaws and  affirm TBE's successful consent. </t>
  </si>
  <si>
    <t>Fee shifting if effort confers a substantial corporate benefit</t>
  </si>
  <si>
    <t xml:space="preserve">Ronald Burkle, through his fund Yucaipa, communicated dissapointment with Barnes &amp; Noble's governance and began increasing its stake in the company. Over four days, it doubled its stake to 18%. In response, B&amp;N adopted a poison pill that is triggered when a shareholder acquires 20% of outstanding stock, or when two or more shareholders enter into an agreement for the purpose of acquiring, holding, voting or disposing of any voting securities of B&amp;N. Riggio, founders, 30% stake was grandfathered in under the bill but limited Riggio from further increasing the stake. Yucaipa brought this action alleging adoption of the pill was a violation of the Directors' fiduciary duties. </t>
  </si>
  <si>
    <t>enhanced judicial scrutiny</t>
  </si>
  <si>
    <t xml:space="preserve">Del Monte entered into an agreement and plan of merger with Blue Acquisition Group (led by KKR). The agreement was for a $5.3 billion leveraged buyout which if approved would convert Del Monte common stock into $19 cash (40% premium). The transaction seemed reasonable until discovery revealed that Barclays Capital, the financial advisor to Del Monte, secretly and selfishly manipulated the sales process such that it could get buy-side financing fees. It did not seek Del Monte's permission until it had already set the deal up. Shareholders brought suit alleging that the board failed to provide sufficient oversight that would have checked Barclays' misconduct - in other words, a duty of care claim. </t>
  </si>
  <si>
    <t xml:space="preserve">Xurex was a private company down on its luck. A majority of voting power was held by Gimvang, the founder, and early CEO, Bishop, who took the initial investment and squandered it. Xurex had only found one commercial application of its technology, to which it licensed to another company, and burdened by its former CEO's poor investments, needed cash. To raise money, Xurex announced an opportunity to purchase secured debt which is convertible into a Series B Preferred Stock. The Series B Preferred was structured to have one vote per share and votes with the common stock on an as-converted basis BUT also shall vote separately as a class for approval of any matter before the Corporation's stockholders, whether or not a class vote is required by law. The disclosure issued about this structure did not discuss the implications of the class voting right. The effect was to encourage those friendly to the board to hold Series B Preferred Stock. Ultimately, when a third-party purchased the company to which Xurex had licensed its tech and announced its intent to replace the board via consent, the third-party was able to do so but for the vote of the Series B holders. </t>
  </si>
  <si>
    <t xml:space="preserve">ev3, Inc. and Covidien Group S.a.r.l. entered into a merger agreement which provided for Covidien to acquire ev3 via a standard two-step acquisition, facilitated by a top-up option. Shareholder brought suit alleging the "top up option" did not comply with the DGCL, that exercise of the Top-Up Option would coerce shareholders to tender because of the threat of appraisal dilution and that the directors breached their fiduciary duties in granting the option. The parties settled but the issue of how much attorney fees would be granted remained contested. </t>
  </si>
  <si>
    <t>Hubbard / general principles of equity informed by Blasius</t>
  </si>
  <si>
    <t xml:space="preserve">Sherwood, a director of ChinaCast, got on his fellow board members' bad side after advocating for better management of their stock buy back plan. Sherwood also was critical of CEO, Chan's, meeting with a private equity firm and resulting plan which he viewed as potentially self-dealing. Sherwood at one point was also accused of insider trading but the SEC declined to prosecute. Sherwood was included on the Board's slate until the board removed him three days before the then-scheduled Annual Meeting and postponed the ASM for a month. The Board released a proxy which Sherwood challenged as materially misleading. Sherwood requested the proxy to be corrected and for the court to issue a TRO to allow him to run an opposing slate. </t>
  </si>
  <si>
    <t>entire fairness informed by Blasius</t>
  </si>
  <si>
    <t xml:space="preserve">Co-Founders Keyser and Poliak raised money for their company, Ark, which holds Dawson James Securities, an investment banking firm, by issuing debt. The debt was exchanged for an option that would allow the three creditors to purchase 24% of Arc's common stock for a dollar. The creditors were frustrated with Keyser, he resigned in 2009, and Poliak became CEO and sole member of the Board. Shortly after, in 2010, Keyser believed the creditors had soured on Poliak and wanted his job back. Keyser entered into an agreement to purchase the notes, along with the option. Two days after Keyser exercised the option, Poliak executed a written consent creating super-voting stock which he then sold enough to himself to have a majority. Poliak testified that he caused this stock isssuance to prevent Keyser and his allies from electing a new Board. </t>
  </si>
  <si>
    <t xml:space="preserve">Election case. </t>
  </si>
  <si>
    <t xml:space="preserve">SandRidge is the target of a takeover by hedge-fund, TPG-Axon. TPG launched consent solicitation to destagger SandRidge's board and elect their slate of candidates. The incumbent board opposes SandRidge's plans for the company and warned stocholders that electing TPG's slate would constitute a "Change of Control" for SandRidge's credit agreements such that Sandridge would be required to offer to repurchase its existing $4.3 billion debt. Shareholder in support of TPG brought suit alleging that the incumbent board is breaching its fiduciary duties by failing to approve the TPG slate and that there is no proper basis for the incumbent board to fail to approve them. </t>
  </si>
  <si>
    <t>laches / acquiescence</t>
  </si>
  <si>
    <t xml:space="preserve">Allegro Board of directors removed Klaassen as CEO. Klaassen's motion for stay states his argument on appeal will be that he is a super-director because he was CEO and director, held majority voting power and had contract rights to designate two outside directors. As a super-director, Klaassen's positin is that the directors needed to first provide him with sufficient notice so that he could preempt the Board by changing its composition. </t>
  </si>
  <si>
    <t xml:space="preserve">Red Oak initiated a proxy fight to takeover the Board of Digirad. Digirad's board prevailed and Red Oak brought suit alleging breach of fiduciary duties and seeking to have a new election ordered. Red Oak alleged that Digirad had failed to disclose certain information, purposefully delayed release of negative financial results until after the election, and failed to disclose that the board was considering a rights plan. Red Oak had the burden of overcoming the business judgment presumption and failed to do so. </t>
  </si>
  <si>
    <t>Hubbard</t>
  </si>
  <si>
    <t xml:space="preserve">AB Value is an activist hedge fund that owns ~11% in Kreisler. Kreisler has a advance notice bylaw that provides that those who want to run an opposing slate of board candidates must give notice not less than 60 day nor more than 90 days prior to the anniversary date of last ASM. AB Value asked the court for a TRO, but effectively a preliminary injunction of the bylaw, such that they could have time to run an opposing slate. AB Value wants to run an opposing slate because of concerns over entrenchment and executive compensation which it learned of after the bylaw deadline. </t>
  </si>
  <si>
    <t>Motion for Class Certification</t>
  </si>
  <si>
    <t>Tooley</t>
  </si>
  <si>
    <t>El Paso Parent sought to sell its general partnership interest in Southern to El Paso MLP. Because El Paso Parent controlled El Paso MLP through its ownership of the General Partner and also owned the interest in Southern, the transaction was conflicted. The LP agreement eliminates all common law duties that the General Partner, El Paso Parent, or the Board otherwise might owe to El Paso MLP and its limited partners and replaces them with contractual rights. Plaintiffs are El Paso MLP limited partners and allege GP, El Paso Parent and Board violated their contractual rights in how they approached the conflicted transaction.</t>
  </si>
  <si>
    <t>Dimensional is a controlling shareholder (55.3% of voting power) in Orchard, a music and video distributor. Dimensional held 42% of Orchard's common stock and 99% of its Series A convertible preferred stock. The Series A stock were subject to a "Change in Control Provision" which provided that a change in control would prompt the liquidation of company assets and payment of $25 million to Series A holder. However, Series A was only valued at $7 million. Dimensional made an offer of $2 for the remaining shares in a squeeze out conditioned on a majority minority vote and go-shop provision. Ultimately, a majority of the minority approved the merger. Stockholders brought suit alleging material disclosure violations because the proxy represented the value of the Series A as $25 and not $7 million among other things.</t>
  </si>
  <si>
    <t xml:space="preserve">Third Point and other hedge funds began increasing their stake in Southeby's to effect a takeover and potentially take the company private. After Southeby's CEO met with the hedge fund CEOs, it was clear that it wouldn't be a friendly transaction. Excluding Southeby's CEO, Southeby's had a board of outside directors that were elected annually (not staggered). The board unanimously adopted a rights plan which provided that an "acquiring person" who report their ownership pursuant to Schedule 13G and have not acquired the stock with any purpose of changing control may acquire up to 20% and those who report ownership pursuant ot 13D are limited to 10% or risk triggering the "poison pill". </t>
  </si>
  <si>
    <t xml:space="preserve">Opportunity Partners, L.P., announced in its 13D filings that it would run an opposing slate of directors at Hill Int'l next ASM. Hill announced in 2014 Definitive Proxy Statement that it anticipated holding its ASM "on or about June 10, 2015" and stockholders must submit their proposals between 3/15 and 4/15. Opportunity delivered timely notice to Hill. On April 30, Hill announced its ASM would be on Tuesday 6/10. On 5/5, Hill asserted Opportunity's notice was invalid because it did not comply with the Bylaws because it didn't contain information required by Bylaw 3.3. On May 7th, Opportunity delivered notice again, which Hill claimed was untimely under 2.2 and 3.3 of Hill's Bylaws. At issue in the bylaws is whether the advance bylaw notice comes into effect when a possible date or the actual date is announced. If actual date, then Opportunity's May 7th notice would be timely because dates announced less than 70 days away or less provide notice can be given within 10 days of the announcement. </t>
  </si>
  <si>
    <t>Vivendi S.A. divested its controlling equity position in Activision Blizzard which had the effect of restructuring Activision's governance profile and shareholder base. Parties entered into a settlement agreement which provided in exchange of a release of all claims related to the "restructuring" divestment, $275 million to Activision, reduce a cap on the voting power by Activision's two senior officers and expand board to include two outside members. Settlement was approved, awarded attorney fees. Did not address breach of fiduciary duties/Blasius issues.</t>
  </si>
  <si>
    <t xml:space="preserve">El Paso Parent sought to sell its general partnership interest in Southern to El Paso MLP. Because El Paso Parent controlled El Paso MLP through its ownership of the General Partner and also owned the interest in Southern, the transaction was conflicted. The LP agreement eliminates all common law duties that the General Partner, El Paso Parent, or the Board otherwise might owe to El Paso MLP and its limited partners and replaces them with contractual rights. Plaintiffs are El Paso MLP limited partners and allege GP, El Paso Parent and Board violated their contractual rights in how they approached the conflicted transaction. While litigation was ongoing, Kinder Morgan acquired El Paso Parent in a friendly merger. Brinkerhoff brought a derivative claim that defendants caused El Paso MLP to pay too much for the member units that El Paso Parent sold to it. </t>
  </si>
  <si>
    <t>equitable remedies informed by importance of stockholder franchise</t>
  </si>
  <si>
    <t xml:space="preserve">Kerbawy is a shareholder in ACell, a medical device company. ACell was planning an IPO when the DOJ announced an investigation into its products for improper marketing of "off-label" uses. This split ACell's board and officers, leading to the COO being fired and board member, DeFrancesco, being sidelined. Kerbawy disagreed with how the board was approaching the DOJ investigation and in coordination with DeFrancesco, and to a lesser extent with former COO, solicited a majority of consents to replace the board. The ACell board refused to honor the consents allegiing disclosure violations, tortious interference with COO's spearation agreement, misuse of company information and unfairness generally. </t>
  </si>
  <si>
    <t xml:space="preserve">Following an independent investigation, the OptimisCorp board met and voted to terminate the CEO, Manelli. The CEO, a former corporate attorney, reaquired control through bungled corporate governance. The three director defendants resigned and sued the company in California state court to rescind the stock-for-stock transaction which led their physical therapy company to be a subsidiary of plaintiff corporation. The CEO caused the company to bring this action alleging extensive wrongs from breach of fiduciary duty to breach of contracts claims. </t>
  </si>
  <si>
    <t xml:space="preserve">Books-A-Million, BAM, is controlled by the Anderson Family who has a 57.6% stake. The Anderson Family made an unsolicited proposal to purchase the remaining shares by effecting a squeeze-out merger. The board established a special committee of independent directors with its own financial and legal advisors. As part of the process, the board contacted potential parties and received a competing bid. However, the Anderson Family reiterated it was only interested in acquiring shares, not selling its own. Although the competing bid was higher, the Committee approved the merger. The merger was then approved by 66.3% of nonconflicted shares. Shareholders brought suit alleging breach of fiduciary duties. </t>
  </si>
  <si>
    <t xml:space="preserve">Cogentix was formed through a stock-for-stock merger of VSI and Uroplasty. At the end of the transaction, Uroplasty's former stockholders owned 62.5% of Cogentix and its managment team continued to run the company. Legacy Uroplasty directors held 5 seats and legacy VSI directors held three. Pell, VSI's co-founder and former Chairman, and Kill, the Chariman, President, and CEO of Cogentix (and former Uroplasty President, CEO and Chairman of the board) began a dispute over the plan for the company and Kill's executive compensation. Pell announced his intent to run a proxy contest. In response, the board planned and ultimately passed (4-3) a resolution to reduce the board immediately to 7 members by eliminating a Class 2 seat and then for the elections, reduce Class 1 seats from 3 to 1. The effect of this would be to prevent a change in control from Uroplasty-alligned directors to VSI-alligned directors. </t>
  </si>
  <si>
    <t xml:space="preserve">VMWare is a subsidiary of EMC with a dual class stock structure. EMC has a controlling stake in VMWare by holding 100% of Class B stock, and 35% Class A stock. In VMWare's charter are provisions which disallow adopting a rights plan or other defensive tactics without a vote of Class B. Denali (Dell's holding company) wanted to acquire EMC and they entered into a merger agreement where Denali's subsidiary, Universal, would merge into EMC and EMC would be the surviving corp. EMC common stock would be converted into cash and Denali Class V common stock which is a stock that tracked the value of Denali's interest in VMWare. In response to the merger agreement, VMWare's stock value declined. Plaintiff shareholders brought suit alleging breach of fiduciary duty on a theory of disloyal inaction. </t>
  </si>
  <si>
    <t>Revlon enhanced scrutiny</t>
  </si>
  <si>
    <t xml:space="preserve">Saba Software's former executives engaged in fraud to overstate the company's pre-tax earnings, leading to requirements that Saba restate its financial statements. Despite promises to regulators, Saba failed to submit statements by the deadline leading its stock value to crash. At this time, Saba began to explore the potential sale of the company and received some offers. Prior to the final SEC deadline, Saba announced it would not complete the restatement in time and would be de-listed, causing shareholder's stocks to be illiquid. Saba's board approved a merger agreement for a below value price and provided a benefit to board/officers to cash out their equity that would otherwise be illiquid because of the delisting. Shareholders brought suit alleging a direct claim of bad faith and lack of independence in the merger process. </t>
  </si>
  <si>
    <t>Ambiguous bylaw provisions are resolved in favor of stockholder franchise</t>
  </si>
  <si>
    <t>Shareholder (S) of two closed-end investment funds sought to run an opposing slate of directors at the upcoming ASM. Shareholder complied with the advance notice bylaw. The funds bylaws allowed the board to request supplemental information. Under that bylaw, it sent a questionnaire comprising 100 questions, over 47 pages, and set a mandatory deadline of 5 business days. Shareholder missed the deadline, funds declared the nominations were invalid, and would not be counted at the elections.</t>
  </si>
  <si>
    <t>Entire fairness</t>
  </si>
  <si>
    <t xml:space="preserve">UIP is a real estate investment services company with two stockholders, Coster, the widow of founder Wout Coster, and Schwat, another founder. Schwat approached Coster about purchasing her stake and negotiations ensued. At some point, Coster decided instead that she wanted to play a greater role at the company and, among other things, raised a motion to elect a majority aligned with her. Schwat voted against the motion and it failed. At the end of the stockholder meeting, Schwat, Bonnell, and Cox were the only remaining directors. Coster then brought litigation requesting a custodian to break the stockholder deadlock. In response, the board adopted by unanimous written consent 1/3 of UIP's authorized, but unissued stock, thereby diluting Coster and Schwat's control and breaking the deadlock. </t>
  </si>
  <si>
    <t xml:space="preserve">The Supreme Court rejects entire fairness as a standard because even if it was fair dealing and fair price, the action taken by the board in response to the threat of a custodian could still be inequitable (Schnell). In other words, it is not enough for an action to be entirely fair if it intereferes with corporate democracy or issues of control. </t>
  </si>
  <si>
    <t>Remand to C to decide whether to apply Schnell or Blasius</t>
  </si>
  <si>
    <t>contract interpretation informed by Schnell</t>
  </si>
  <si>
    <t xml:space="preserve">Rosenbaum and other shareholders planned to run an opposing slate of directors at CytoDyn's ASM. CytoDyn's bylaws have a advance notice bylaw (ANB) which requires disclosures like who is supporting the proxy contest and any agreements they have made. This bylaw was adopted "on a clear day". The bylaw also lacked an explicit process for curing a deficient notice. Rosenbaum submitted the notice on the last possible day and CytoDyn did not quickly move to provide notice of deficiencies. Ultimately, CytoDyn disqualified the opposing slate. </t>
  </si>
  <si>
    <t xml:space="preserve">TTD has dual class stock (Class A = 1 vote per share, Class B = 10 votes per share) and TTD co-founder and CEO, Green, owns 98% of the Class B common stock or 55% of voting power. The charter provides for a "dilution trigger" when Class B stock represent less than 10% of outstanding aggregate Class A and Class B stock. Green gave notice to the board that he wanted to negotiate a charter amendment to delay the trigger to ensure continuity in leadership for the business (and it would also benefit him financially). The board formed an independent committee, hired their own counsel and advisors, and negotiated with Green. The Board, minus directors who owned Class B stocks who abstained, approved the amendment. The inital unaffiliated stockholder vote had insufficient stockholder support and the company adjorned the special meeting to garner more votes. Less than a month later, the Special Meeting was reconvened and the amendment was approved. After the amendment was approved, Green converted ~500k shares and sold them for ~half a billion dollars. </t>
  </si>
  <si>
    <t xml:space="preserve">Challenge to same day voter  registration and mail ballot statute's constitutionality. Blasius is cited in FN 226. </t>
  </si>
  <si>
    <t>contract interpretation and enhanced scrutiny</t>
  </si>
  <si>
    <t xml:space="preserve">Jorgl was contacted by a friend who wanted a seat on AIM's board and agreed to buy stock and nominate a slate of directors. AIM had an advance bylaw notice which required disclosure of any agreements or arrangments with other groups/shareholders. Tudor, an AIM shareholder, had a history of sending threatening emails and interfereing with AIM's contracts which led AIM to seek injunctive relief against him. Tudor had earlier failed in an attempt to nominate a director to the board affiliated with him. Given this context, AIM's board was suspicious of Jorgl's nomination and did research which revealed connections to Tudor. The board then unanimously rejected the nomination on the grounds that it did not comply with the advance bylaw notice. </t>
  </si>
  <si>
    <t>contract interpretation informed by Schnell and enhanced scrutiny</t>
  </si>
  <si>
    <t xml:space="preserve">Strategic Investment Opportunities (Opportunities) sought to run an opposing slate of directors at Lee's upcoming ASM. Lee had adopted an advance notice bylaw on a "clear day" which provided that the notice must be submitted by a stockholder of record. Near the deadline, Alden Global Capital, sought to move Lee stock to Opportunities but the process would take 2-3 days. In the meantime, Opportunities (and Alden) moved forward with a tender offer and notice of proxy contest. Lee's board checked the lists and found that Opportunities wasn't a listed stockholder and so rejected its notice and didn't provide the required nomination form. In the end, Opportunities didn't have the stock in its name by the nomination deadline. The Board also adopted a rights plan prior immediately before the deadline. Opportunities brought suit alleging breach of contract and fiduciary duties. </t>
  </si>
  <si>
    <t xml:space="preserve">CCSB Financial Corp is a holding company that owns a small community bank. It faced a proxy contest from an insurgent shareholder who had an antagonistic relationship with the board. In response to the proxy contest, the board invoked a charter provision that prohibits a stockholder from exercising more than 10% of the company's voting power in an election. The directors interpreted this provision as applying not just to a single stockholder but also stockholders percieved to be acting in concert with one another. The board directed the election inspector to not count any votes submitted by the insurget, his nominees, and an entity affiliated with a nominee's father, causing the insurgent's slate to lose. </t>
  </si>
  <si>
    <t>Unreported; 2022 WL 1024809; 2022 Del. Ch. LEXIS 79</t>
  </si>
  <si>
    <t>Sec. 225; election case</t>
  </si>
  <si>
    <t xml:space="preserve">"Control group" led by Zhou acquired ~52% of iFresh and delivered consents replacing Deng, CEO and Chairman of the Board, and Fang, director. Deng alleged that the transactions allowing the "Control group" to acquire a majority stake were aided and abetted by the CFO in breach of her fiduciary duties or otherwise were fraudulent. </t>
  </si>
  <si>
    <t>Unocal applied with Blasius sensitivity to stockholder franchise</t>
  </si>
  <si>
    <t>Bright Health Group (BHG) sought a capital infusion and entered into an investment agreement with Cigna Corp and New Enterprises Associates (Counterparties). BHG received cash in exchange for Series A Preferred Stock. Series A lacked voting rights but could be voted on an as-converted basis. If Counterparties converted all their stock, they would have 48% voting power, and with board, 55%. The agreement included three standstill provisions which prohibits Counterparties from soliciting proxies, seeking representation on the board, or supporting a proposal to change BHG's board or management. Shareholder brought suit alleging breach of fiduciary duty and BHG waived its right to enforce the standstill provisions. Shareholder then sought attorney's fees.</t>
  </si>
  <si>
    <t>Enhanced Scrutiny</t>
  </si>
  <si>
    <t>Unreported; 2023 WL 5165606; 2023 Del. Ch. LEXIS 329</t>
  </si>
  <si>
    <t xml:space="preserve">AMC was facing financial troubles and needed to raise money. It had previously faced stockholder opposition to a certificate amendment increasing authorized shares of common stock. AMC's board then used its authority under the charter to create blank check stock and to enter into contracts on the Company's behalf to imbue that stock with dispositive voting power. These units were known as APE units. Additionally, under the equity agreement (Deposit Agreement) uninstructed APE units would vote in proportion to the instructed APE units. This meant that the APE units dictated the outcome of any vote where common shares and preferred units vote together. The transaction with the equity provider, Antara, was approved. Shareholders brought suit alleging violation of fiduciary duties. </t>
  </si>
  <si>
    <t>Enhanced scrutiny</t>
  </si>
  <si>
    <t xml:space="preserve">TC Energy Corp. sought to acquire Columbia Pipeline Group after it had been spun-off as a public company. Skaggs (CEO and Chairman) and Smith (CFO) wanted to retire, supported the spinoff, and joined Columbia expecting it to get sold. Smith had an existing relationship with Poirier at TransCanada. Smith and Skaggs negotiated a deal with TransCanada which was approved by the Board. TransCanada made a coercive threat not permitted by the NDA and Skaggs &amp; Smith, worries about losing the deal, did not push back. Shareholders brought suit alleging Skaggs and Smith breached their duty of loyalty during the sale process and their duty of disclosure as well as against TransCanada for aiding and abetting Skaggs and Smiths' breaches. </t>
  </si>
  <si>
    <t>Unocal applied with Blasius sensitivity to the stockholder franchise</t>
  </si>
  <si>
    <t>Kellner, another AIM stockholder, decided to get involved around the time of the previous Jorgl case. Kellner also worked with Tudor and others involved in the prior nomination. In the interim, the board amended its advance bylaw to include a 24-month lookback provision for disclosure of arrangements, agreements, or understandings (AAUs)and that it applies to the members of people acting in concerts immediate family. It also requiers disclosures of AAUs between the nominating stockholder and any nominee regarding consulting, investment advice or previous nomination for a publicly traded company in the last 10 years, list all known supporters of the nomination, an undecipherable owneship provision and more. *Judgement was mixed for Board and Shareholders, but on the bylaw issue, shareholder prevailed.</t>
  </si>
  <si>
    <t xml:space="preserve">Fugue, Inc. is a start-up which was seeking a buyer or otherwise to recapitalize. New Enterprise Associates (NEA) invested in Fugue prior to the recapitalization. Recapitalization was successful and led to to Rich (the leader of the recapitalization investors), Rutchik, and CEO comprising the board. The board then approved a second offering, which was not disclosed to NEA, for selected preferred stockholders to purchase additional shares at the original issue price. Additionally, the directors granted them millions of options with low strike. An company acquired Fugue leading to preferred stockholders receiving gains at the expense of other stockholders who had suffered dilution from the prior equity issuances. NEA brought suit alleging many violations including breach of fiduciary duty of loyalty. </t>
  </si>
  <si>
    <t xml:space="preserve">This decision addressed a convenant not to sue executed by stockholders which included claims for breach of fiduciary duty. Fugue, Inc. is a start-up which was seeking a buyer or otherwise to recapitalize. New Enterprise Associates (NEA) invested in Fugue prior to the recapitalization. Recapitalization was successful and led to to Rich (the leader of the recapitalization investors), Rutchik, and CEO comprising the board. The board then approved a second offering, which was not disclosed to NEA, for selected preferred stockholders to purchase additional shares at the original issue price. Additionally, the directors granted them millions of options with low strike. An company acquired Fugue leading to preferred stockholders receiving gains at the expense of other stockholders who had suffered dilution from the prior equity issuances. NEA brought suit alleging many violations including breach of fiduciary duty of loyalty. </t>
  </si>
  <si>
    <t>Negligence</t>
  </si>
  <si>
    <t>Defendant Atkins is a shareholder of OptimisCorp, a holding company that owns physical therapy clinics, who brought successful employment and derivative claims. The derivative claim went to arbitration and defendants were awarded, as derivative claimants, compensatory damages plus fees and costs. The defendants sought to keep the award and distribute it themselves instead of putting the award back into the company. OptimisCorp brought suit alleging defendants breached their fiduciary duty as derivative claimants.</t>
  </si>
  <si>
    <t>Sternlicht, one of three directors, asks the court to enjoin an advance bylaw notice to allow them to run an opposing board slate for Cano Health's classified board. The board began to fracture over CEO's performance and loans with related parties like his father and former business acquired by Cano. This fracture began long before the notice deadline but Sternlict and the directors waited, in part to increase their leverage for a sale of the company.</t>
  </si>
  <si>
    <t>Enhanced scrutiny for amendment and board removal, Entire fairness for squeeze-out merger</t>
  </si>
  <si>
    <t>Lampert, through his firm ESL Investments, was the controlling shareholder in Sears. Sears had spun-off its business into two segments: Hometown and Outlet. Hometown declined whereas Outlet initially declined and then became profitable. A committee of independent directors proposed liquidating Hometown and continuing to operate Outlet. Lampert disagreed and attempted to convince the committee not to go forward. After failing, Lampert used his voting power to adopt a bylaw amendment that prevented the board from implementing the liquidation plan without two separate approvals, 30 days apart, to allow Lampert the ability to act. Lampert also removed two committee members who were the most supportive of the liquidation plan and appointed directors who he didn't know but were affiliated with a financial backer. The remaining committee member decided a deal with Lampert was the only option and negotated with the controller an agreement which provided a go-shop provision and ultimately concluded in a squeeze-out merger to another investor without a majority of the minority vote. *Controlling shareholder prevailed on bylaw amendment and defensive tactics to prevent liquidation, shareholders prevailed on fairness of squeeze-out merger.</t>
  </si>
  <si>
    <t>Akademos was an online bookstore business for higher ed institutions. It was never profitable and made up the shortfall by selling stock to family, friends, and angel investors. KV Fund invested in the company and received Series A preferred Stock which carried a liquidation preference. KV eventually became the controlling shareholder. In 2020, KV proposed to acquire the company through a cash-out merger. At the proposed value, the liquidation preferences and repayment premiums would take up all consideration, leaving nothing for the common stockholders. The fund did not condition its offer on MFW requirements but did propose a go-shop provision for a short period (3 weeks) No party made a competing bid and the merger was completed.</t>
  </si>
  <si>
    <t>Unocal applied with Blasius sensitivity to the stockholder franchise (Coster two-part test)</t>
  </si>
  <si>
    <t>S*</t>
  </si>
  <si>
    <t xml:space="preserve">Kellner, another AIM stockholder, decided to get involved around the time of the previous Jorgl case. Kellner also worked with Tudor and others involved in the prior nomination. In the interim, the board amended its advance bylaw to include a 24-month lookback provision for disclosure of arrangements, agreements, or understandings (AAUs)and that it applies to the members of people acting in concerts immediate family. It also requiers disclosures of AAUs between the nominating stockholder and any nominee regarding consulting, investment advice or previous nomination for a publicly traded company in the last 10 years, list all known supporters of the nomination, an undecipherable owneship provision and more. *Unlike Chancery, Supremes find the bylaws were inequitable (fails the first prong) not facially invalid. </t>
  </si>
  <si>
    <t xml:space="preserve">TripAdvisor has a dual-class capital structure (Class A 1 vote per share, Class B 10 votes per share). Maffei, through his holding company, is the controlling shareholder of Holdings and TripAdvisor. TripAdvisor's board passed a resolution to convert the company to a Nevada corporation. At the ASM, a majority of voting power at each company approved the conversion. In both, Holdings and Maffei provided the decisive votes. </t>
  </si>
  <si>
    <t>Unreported; 2024 WL 394225; 2024 LX 50241</t>
  </si>
  <si>
    <t xml:space="preserve">FNBC, a holding company of a bank, emerged from bankruptcy proceedings and was restructured into Golden Mountain Financial Holdings Corp (HoldCo) which possesed net operating lossses (NOLs), and two subsidaries (OpCo and GMF Midco LLC)  Falcon, plaintiff, provided capital for a 35% stake in HoldCo and the right to appoint 3 out of 7 board members and 2 out of 3 on OpCos board. Leading up to the ASM, Govindan, a board member of HoldCo and OpCo excluded the Falcon board members and recommended a slate which included only 1 Falcon member. Falcon then notified the board that it intended to exercise its option, increasing its stake from 35% to 44%. The board rejected this and it went to arbitration. Most importantly, for the upcoming shareholder meeting, the record date was set to the day before Falcon notified the board of its intention to exercise the option. </t>
  </si>
  <si>
    <t>Unreported; 2025 WL 1189867; 2025 LX 81716</t>
  </si>
  <si>
    <t xml:space="preserve">Ionic was spun-off as a company in a bankruptcy proceeding and due to losses of directors, had 2 Class I and 2 Class II board members up for election at its ASM. Vejseli working with Figure Markets, who wanted Ionic to list on their platform and provide shareholders ith liquidity, brought a proxy challenge. The Board passed a resolution to reduce the Class 1 board by one director. Vejseli and partners sued alleging direct claims of interference with the voter franchise. </t>
  </si>
  <si>
    <t>PROCEDURAL POSTURE</t>
  </si>
  <si>
    <t>TRO = temporary restraining order</t>
  </si>
  <si>
    <t>MJOP = motion for judgement on the pleadings</t>
  </si>
  <si>
    <t>DJ = declaratory judgement</t>
  </si>
  <si>
    <t>SJ = summary judgement</t>
  </si>
  <si>
    <t>PI = preliminary injunction</t>
  </si>
  <si>
    <t>Motion for Atty Fees = Motion for Attorney's Fees</t>
  </si>
  <si>
    <t>Certification of Questions</t>
  </si>
  <si>
    <t>MTD = motion to dismiss</t>
  </si>
  <si>
    <t>MSJ = motion for summary judgement</t>
  </si>
  <si>
    <t>Permanent injunction</t>
  </si>
  <si>
    <t>MTS = Motion to Stay</t>
  </si>
  <si>
    <t>Partial Summary Judgement</t>
  </si>
  <si>
    <t>Sec. 225</t>
  </si>
  <si>
    <t>PRIVATE / PUBLIC</t>
  </si>
  <si>
    <t>4 = there was no company as a party</t>
  </si>
  <si>
    <t>Winning Party</t>
  </si>
  <si>
    <t>N/A = could not determine who won</t>
  </si>
  <si>
    <t xml:space="preserve">TWI = Time Warner, Inc. </t>
  </si>
  <si>
    <t>Updated Descriptive Tables (New Y/M/N Coding Workbook)</t>
  </si>
  <si>
    <t>Table 1A. Court Level (Observations, N = 143)</t>
  </si>
  <si>
    <t>Court Level</t>
  </si>
  <si>
    <t>% of 143</t>
  </si>
  <si>
    <t>Delaware Court of Chancery</t>
  </si>
  <si>
    <t>Delaware Supreme Court</t>
  </si>
  <si>
    <t>Total Observations</t>
  </si>
  <si>
    <t>Table 1B. Procedural Posture (Observations, N = 143)</t>
  </si>
  <si>
    <t>TRO / Preliminary Injunction</t>
  </si>
  <si>
    <t>Motion to Dismiss / Pleadings</t>
  </si>
  <si>
    <t>Summary Judgment / Trial</t>
  </si>
  <si>
    <t>Appeal (Delaware Supreme Court)</t>
  </si>
  <si>
    <t>Other / Hybrid / Remand</t>
  </si>
  <si>
    <t>Table 2. Entity Status (Observations, N = 143)</t>
  </si>
  <si>
    <t>Entity Status</t>
  </si>
  <si>
    <t>VM Baseline N</t>
  </si>
  <si>
    <t>Public</t>
  </si>
  <si>
    <t>Private</t>
  </si>
  <si>
    <t>Nonprofit</t>
  </si>
  <si>
    <t>No company / other</t>
  </si>
  <si>
    <t>Blasius Classification and Pre/Post-Coster Descriptives</t>
  </si>
  <si>
    <t>Tables 3–4 use 133 unique case captions, obtained by collapsing repeated rows with the same exact caption. Y = applied; M = maybe/ambiguous; N = not applied. 'Definite' means both coders classify the caption Y.</t>
  </si>
  <si>
    <t>Table 3. Blasius Classification by Decade (Unique Case Captions, N = 133)</t>
  </si>
  <si>
    <t>Decade</t>
  </si>
  <si>
    <t>Unique Case Captions</t>
  </si>
  <si>
    <t>Definite Application (Y/Y)</t>
  </si>
  <si>
    <t>Uncertain (M or Disagreement)</t>
  </si>
  <si>
    <t>Definite Non-Application (N/N)</t>
  </si>
  <si>
    <t>1980s</t>
  </si>
  <si>
    <t>1990s</t>
  </si>
  <si>
    <t>2000s</t>
  </si>
  <si>
    <t>2010s</t>
  </si>
  <si>
    <t>2020–2025</t>
  </si>
  <si>
    <t>Total</t>
  </si>
  <si>
    <t>The application range runs from consensus Y/Y cases to consensus Y/Y plus all uncertain cases. It is deliberately conservative and does not treat every M or disagreement as an application.</t>
  </si>
  <si>
    <t>Table 4. Descriptive Statistics by Period (Unique Case Captions, N = 133)</t>
  </si>
  <si>
    <t>Variable</t>
  </si>
  <si>
    <t>Pre-Coster</t>
  </si>
  <si>
    <t>Post-Coster</t>
  </si>
  <si>
    <t>Board Wins</t>
  </si>
  <si>
    <t>Shareholder Wins</t>
  </si>
  <si>
    <t>Other / Mixed Outcomes</t>
  </si>
  <si>
    <t>The 12 post-Coster captions correspond to 14 decision observations and 11 underlying litigations; Palkon v. Maffei and Maffei v. Palkon are the same litigation.</t>
  </si>
  <si>
    <t>Outcome Tables</t>
  </si>
  <si>
    <t>Table 5A. Procedural Posture × Outcome — Pre-Coster (N = 121 Case Captions)</t>
  </si>
  <si>
    <t>Other / Mixed</t>
  </si>
  <si>
    <t>Table 5B. Procedural Posture × Outcome — Post-Coster (N = 12 Case Captions)</t>
  </si>
  <si>
    <t>Table 6. Outcomes by Decade (Unique Case Captions, N = 133)</t>
  </si>
  <si>
    <t>Definite Applications (Y/Y)</t>
  </si>
  <si>
    <t>Overall Application Range</t>
  </si>
  <si>
    <t>Blasius Coding Audit — Definite and Uncertain Case Captions</t>
  </si>
  <si>
    <t>This audit lists the 24 case captions that are not consensus N/N. Case-level VM and AB codes aggregate repeated observations using Y &gt; M &gt; N. Definite applications require Y/Y; all other listed rows are uncertain.</t>
  </si>
  <si>
    <t>Year</t>
  </si>
  <si>
    <t>VM</t>
  </si>
  <si>
    <t>AB</t>
  </si>
  <si>
    <t>Consensus Status</t>
  </si>
  <si>
    <t>Winning Party (VM Baseline)</t>
  </si>
  <si>
    <t>Observation Count</t>
  </si>
  <si>
    <t>Citation(s)</t>
  </si>
  <si>
    <t>Blasius Indus., Inc. v. Atlas Corp.</t>
  </si>
  <si>
    <t>Definite application (Y/Y)</t>
  </si>
  <si>
    <t>Shareholder</t>
  </si>
  <si>
    <t>Uncertain (M or disagreement)</t>
  </si>
  <si>
    <t>Board</t>
  </si>
  <si>
    <t>Unreported; 1991 WL 80223; 1991 Del. Ch. LEXIS 85</t>
  </si>
  <si>
    <t>Commonwealth Assocs. v. Providence Health Care, Inc.</t>
  </si>
  <si>
    <t>Dolgoff v. Projectavision, Inc.</t>
  </si>
  <si>
    <t>Unreported; 1996 WL 91945; 1996 Del. Ch. LEXIS 24</t>
  </si>
  <si>
    <t>Perlegos v. Atmel Corp.</t>
  </si>
  <si>
    <t>Steel Partners II, L.P. v. Point Blank Sols., Inc.</t>
  </si>
  <si>
    <t>Friends of Village of Cinderberry v. Village of Cinderberry Property Owners Ass'n, Inc.</t>
  </si>
  <si>
    <t>Unreported; 2022 WL 1299127; 2022 Del. Ch. LEXIS 98 | 255 A.3d 952 | Unreported; 2020 WL 429906;  2020 Del. Ch. LEXIS 36</t>
  </si>
  <si>
    <t>Totta v. CCSB Fin. Corp.</t>
  </si>
  <si>
    <t>Unreported; 2025 WL 1189867;2025 LX 81716 | Unreported; 2025 WL 1452842; 2025 LX 72683</t>
  </si>
  <si>
    <t>VM Blasius</t>
  </si>
  <si>
    <t>AB Blasius</t>
  </si>
  <si>
    <t>Coster v. UIP Companies</t>
  </si>
  <si>
    <t>In re Columbia Pipeline Group</t>
  </si>
  <si>
    <t>CCSB / Totta</t>
  </si>
  <si>
    <t>In re AMC Entertainment</t>
  </si>
  <si>
    <t>Kellner v. AIM ImmunoTech</t>
  </si>
  <si>
    <t>In re Sears Hometown</t>
  </si>
  <si>
    <t>Jacobs v. Akademos</t>
  </si>
  <si>
    <t>Palkon / Maffei</t>
  </si>
  <si>
    <t>TS Falcon</t>
  </si>
  <si>
    <t>Obs #</t>
  </si>
  <si>
    <t>Trimmed VM Case Caption</t>
  </si>
  <si>
    <t>Trimmed VM Citation</t>
  </si>
  <si>
    <t>Procedural Posture Class</t>
  </si>
  <si>
    <t>VM Entity</t>
  </si>
  <si>
    <t>AB Entity</t>
  </si>
  <si>
    <t>First Caption Occurrence</t>
  </si>
  <si>
    <t>Period</t>
  </si>
  <si>
    <t>Post-Coster Family</t>
  </si>
  <si>
    <t>AB Trimmed Citation</t>
  </si>
  <si>
    <t>AB Trimmed Case Caption</t>
  </si>
  <si>
    <t>AB Winning Party</t>
  </si>
  <si>
    <t>AB Court</t>
  </si>
  <si>
    <t>AB Raw Posture</t>
  </si>
  <si>
    <t>Trimmed Exact Case Caption</t>
  </si>
  <si>
    <t>VM Case Blasius</t>
  </si>
  <si>
    <t>AB Case Blasius</t>
  </si>
  <si>
    <t>Blasius Consensus Status</t>
  </si>
  <si>
    <t>Unit: decision observations (N = 143). Non-Blasius variables use the Coder B baseline. The Court and procedural-posture distributions are identical under the Coder A coding after normalization.</t>
  </si>
  <si>
    <t>B:Y</t>
  </si>
  <si>
    <t>B:M</t>
  </si>
  <si>
    <t>A:Y</t>
  </si>
  <si>
    <t>A:M</t>
  </si>
  <si>
    <t>Tables 5–7 use the Coder B winning-party coding as the baseline. Definite Blasius applications require Y/Y agreement. The three board wins in the definite-application set are Mercier, Peerless, and Coster.</t>
  </si>
  <si>
    <t>Weighted Estimate</t>
  </si>
  <si>
    <t>Weighted Application Estimate</t>
  </si>
  <si>
    <t>Table 7. Blasius Application and Winning Party by Decade (Unique Litigations)</t>
  </si>
  <si>
    <t>Uncertain Litigations</t>
  </si>
  <si>
    <t>1–1</t>
  </si>
  <si>
    <t>1–8</t>
  </si>
  <si>
    <t>4–6</t>
  </si>
  <si>
    <t>0–3</t>
  </si>
  <si>
    <t>5–5</t>
  </si>
  <si>
    <t>11–23</t>
  </si>
  <si>
    <t>Definite applications are Y/Y. The uncertain set includes any caption with M or a coder disagreement. Board outcomes in the uncertain set should not be described as established Blasius board wins.  Weights are as follows: Y/Y = 1; Y/M = .75; M/M = 0.5; M/N = 0.25.  Note that all 2020-2025 outcomes are composed of Coster and its progeny.</t>
  </si>
  <si>
    <t/>
  </si>
  <si>
    <t>Board Action</t>
  </si>
  <si>
    <t>Frequency</t>
  </si>
  <si>
    <t>Share dilution</t>
  </si>
  <si>
    <t>Increase # board seats</t>
  </si>
  <si>
    <t>Postponed ASM</t>
  </si>
  <si>
    <t>Reduce # board seats</t>
  </si>
  <si>
    <t>Reduced # directors up for election</t>
  </si>
  <si>
    <t>Anti-Activist Standstill Agreement</t>
  </si>
  <si>
    <t>Bylaws reducing voting power</t>
  </si>
  <si>
    <t>Cancelled Meeting</t>
  </si>
  <si>
    <t>Charter Provision Purporting to Limit Enhanced Scrutiny</t>
  </si>
  <si>
    <t>Dead Hand Pill</t>
  </si>
  <si>
    <t>Restrictive Covenant in Loan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</si>
</sst>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ont>
    <font>
      <b/>
      <sz val="11"/>
      <name val="Calibri"/>
      <family val="2"/>
    </font>
    <font>
      <sz val="12"/>
      <color theme="1"/>
      <name val="Century Schoolbook"/>
      <family val="1"/>
    </font>
    <font>
      <b/>
      <sz val="11"/>
      <color theme="1"/>
      <name val="Calibri"/>
      <family val="2"/>
    </font>
    <font>
      <sz val="11"/>
      <color rgb="FF000000"/>
      <name val="Calibri"/>
      <family val="2"/>
    </font>
    <font>
      <sz val="11"/>
      <color rgb="FF000000"/>
      <name val="Calibri"/>
      <family val="2"/>
    </font>
    <font>
      <b/>
      <sz val="14"/>
      <color rgb="FFFFFFFF"/>
      <name val="Calibri"/>
      <family val="2"/>
    </font>
    <font>
      <i/>
      <sz val="11"/>
      <color rgb="FF444444"/>
      <name val="Calibri"/>
      <family val="2"/>
    </font>
    <font>
      <b/>
      <sz val="11"/>
      <color rgb="FF1F1F1F"/>
      <name val="Calibri"/>
      <family val="2"/>
    </font>
    <font>
      <i/>
      <sz val="9"/>
      <color rgb="FF555555"/>
      <name val="Calibri"/>
      <family val="2"/>
    </font>
    <font>
      <sz val="11"/>
      <color theme="1"/>
      <name val="Calibri"/>
      <family val="2"/>
    </font>
    <font>
      <b/>
      <sz val="11"/>
      <color rgb="FFFFFFFF"/>
      <name val="Calibri"/>
      <family val="2"/>
    </font>
    <font>
      <sz val="11"/>
      <color rgb="FF006100"/>
      <name val="Calibri"/>
      <family val="2"/>
      <scheme val="minor"/>
    </font>
    <font>
      <sz val="10"/>
      <color theme="1"/>
      <name val="Times New Roman"/>
      <family val="1"/>
    </font>
    <font>
      <b/>
      <u/>
      <sz val="11"/>
      <color rgb="FF000000"/>
      <name val="Aptos Narrow"/>
      <family val="2"/>
    </font>
    <font>
      <sz val="11"/>
      <color rgb="FF000000"/>
      <name val="Aptos Narrow"/>
      <family val="2"/>
    </font>
  </fonts>
  <fills count="10">
    <fill>
      <patternFill patternType="none"/>
    </fill>
    <fill>
      <patternFill patternType="gray125"/>
    </fill>
    <fill>
      <patternFill patternType="solid">
        <fgColor rgb="FFFFFF00"/>
      </patternFill>
    </fill>
    <fill>
      <patternFill patternType="solid">
        <fgColor rgb="FF1F4E78"/>
      </patternFill>
    </fill>
    <fill>
      <patternFill patternType="solid">
        <fgColor rgb="FFD9EAF7"/>
      </patternFill>
    </fill>
    <fill>
      <patternFill patternType="solid">
        <fgColor rgb="FFF3F6F9"/>
      </patternFill>
    </fill>
    <fill>
      <patternFill patternType="solid">
        <fgColor rgb="FFE2F0D9"/>
      </patternFill>
    </fill>
    <fill>
      <patternFill patternType="solid">
        <fgColor rgb="FFFFF2CC"/>
      </patternFill>
    </fill>
    <fill>
      <patternFill patternType="solid">
        <fgColor rgb="FF1F4E78"/>
      </patternFill>
    </fill>
    <fill>
      <patternFill patternType="solid">
        <fgColor rgb="FFC6EFCE"/>
      </patternFill>
    </fill>
  </fills>
  <borders count="14">
    <border>
      <left/>
      <right/>
      <top/>
      <bottom/>
      <diagonal/>
    </border>
    <border>
      <left style="thin">
        <color auto="1"/>
      </left>
      <right style="thin">
        <color auto="1"/>
      </right>
      <top style="thin">
        <color auto="1"/>
      </top>
      <bottom style="thin">
        <color auto="1"/>
      </bottom>
      <diagonal/>
    </border>
    <border>
      <left style="thin">
        <color rgb="FF7F8C8D"/>
      </left>
      <right/>
      <top style="thin">
        <color rgb="FF7F8C8D"/>
      </top>
      <bottom style="thin">
        <color rgb="FF7F8C8D"/>
      </bottom>
      <diagonal/>
    </border>
    <border>
      <left/>
      <right/>
      <top style="thin">
        <color rgb="FF7F8C8D"/>
      </top>
      <bottom style="thin">
        <color rgb="FF7F8C8D"/>
      </bottom>
      <diagonal/>
    </border>
    <border>
      <left/>
      <right style="thin">
        <color rgb="FF7F8C8D"/>
      </right>
      <top style="thin">
        <color rgb="FF7F8C8D"/>
      </top>
      <bottom style="thin">
        <color rgb="FF7F8C8D"/>
      </bottom>
      <diagonal/>
    </border>
    <border>
      <left style="thin">
        <color rgb="FFD0D0D0"/>
      </left>
      <right/>
      <top style="thin">
        <color rgb="FFD0D0D0"/>
      </top>
      <bottom/>
      <diagonal/>
    </border>
    <border>
      <left/>
      <right/>
      <top style="thin">
        <color rgb="FFD0D0D0"/>
      </top>
      <bottom/>
      <diagonal/>
    </border>
    <border>
      <left/>
      <right style="thin">
        <color rgb="FFD0D0D0"/>
      </right>
      <top style="thin">
        <color rgb="FFD0D0D0"/>
      </top>
      <bottom/>
      <diagonal/>
    </border>
    <border>
      <left style="thin">
        <color rgb="FFD0D0D0"/>
      </left>
      <right/>
      <top/>
      <bottom/>
      <diagonal/>
    </border>
    <border>
      <left/>
      <right style="thin">
        <color rgb="FFD0D0D0"/>
      </right>
      <top/>
      <bottom/>
      <diagonal/>
    </border>
    <border>
      <left style="thin">
        <color rgb="FFD0D0D0"/>
      </left>
      <right/>
      <top/>
      <bottom style="thin">
        <color rgb="FFD0D0D0"/>
      </bottom>
      <diagonal/>
    </border>
    <border>
      <left/>
      <right/>
      <top/>
      <bottom style="thin">
        <color rgb="FFD0D0D0"/>
      </bottom>
      <diagonal/>
    </border>
    <border>
      <left/>
      <right style="thin">
        <color rgb="FFD0D0D0"/>
      </right>
      <top/>
      <bottom style="thin">
        <color rgb="FFD0D0D0"/>
      </bottom>
      <diagonal/>
    </border>
    <border>
      <left/>
      <right/>
      <top/>
      <bottom/>
      <diagonal/>
    </border>
  </borders>
  <cellStyleXfs count="2">
    <xf numFmtId="0" fontId="0" fillId="0" borderId="0"/>
    <xf numFmtId="0" fontId="12" fillId="9" borderId="0" applyNumberFormat="0" applyBorder="0" applyAlignment="0" applyProtection="0"/>
  </cellStyleXfs>
  <cellXfs count="59">
    <xf numFmtId="0" fontId="0" fillId="0" borderId="0" xfId="0"/>
    <xf numFmtId="0" fontId="1" fillId="0" borderId="1" xfId="0" applyFont="1" applyBorder="1" applyAlignment="1">
      <alignment horizontal="center" vertical="top"/>
    </xf>
    <xf numFmtId="0" fontId="0" fillId="2" borderId="0" xfId="0" applyFill="1"/>
    <xf numFmtId="0" fontId="0" fillId="0" borderId="0" xfId="0" applyAlignment="1">
      <alignment wrapText="1"/>
    </xf>
    <xf numFmtId="0" fontId="2" fillId="0" borderId="0" xfId="0" applyFont="1"/>
    <xf numFmtId="0" fontId="3" fillId="0" borderId="0" xfId="0" applyFont="1"/>
    <xf numFmtId="0" fontId="4" fillId="0" borderId="0" xfId="0" applyFont="1"/>
    <xf numFmtId="0" fontId="5" fillId="0" borderId="0" xfId="0" applyFont="1" applyAlignment="1">
      <alignment wrapText="1"/>
    </xf>
    <xf numFmtId="0" fontId="5" fillId="0" borderId="0" xfId="0" applyFont="1"/>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0" fillId="0" borderId="9" xfId="0" applyBorder="1" applyAlignment="1">
      <alignment vertical="center" wrapText="1"/>
    </xf>
    <xf numFmtId="0" fontId="3" fillId="6" borderId="2" xfId="0" applyFont="1" applyFill="1" applyBorder="1" applyAlignment="1">
      <alignment vertical="center" wrapText="1"/>
    </xf>
    <xf numFmtId="0" fontId="3" fillId="6" borderId="3" xfId="0" applyFont="1" applyFill="1" applyBorder="1" applyAlignment="1">
      <alignment vertical="center" wrapText="1"/>
    </xf>
    <xf numFmtId="0" fontId="3" fillId="6" borderId="4" xfId="0" applyFont="1" applyFill="1" applyBorder="1" applyAlignment="1">
      <alignment vertical="center" wrapText="1"/>
    </xf>
    <xf numFmtId="164" fontId="0" fillId="0" borderId="7" xfId="0" applyNumberFormat="1" applyBorder="1" applyAlignment="1">
      <alignment vertical="center" wrapText="1"/>
    </xf>
    <xf numFmtId="164" fontId="0" fillId="0" borderId="9" xfId="0" applyNumberFormat="1" applyBorder="1" applyAlignment="1">
      <alignment vertical="center" wrapText="1"/>
    </xf>
    <xf numFmtId="164" fontId="3" fillId="6" borderId="4" xfId="0" applyNumberFormat="1" applyFont="1" applyFill="1" applyBorder="1" applyAlignment="1">
      <alignment vertical="center" wrapText="1"/>
    </xf>
    <xf numFmtId="164" fontId="0" fillId="0" borderId="6" xfId="0" applyNumberFormat="1" applyBorder="1" applyAlignment="1">
      <alignment vertical="center" wrapText="1"/>
    </xf>
    <xf numFmtId="164" fontId="0" fillId="0" borderId="0" xfId="0" applyNumberFormat="1" applyAlignment="1">
      <alignment vertical="center" wrapText="1"/>
    </xf>
    <xf numFmtId="164" fontId="3" fillId="6" borderId="3" xfId="0" applyNumberFormat="1" applyFont="1" applyFill="1" applyBorder="1" applyAlignment="1">
      <alignment vertical="center" wrapText="1"/>
    </xf>
    <xf numFmtId="0" fontId="9" fillId="0" borderId="0" xfId="0" applyFont="1" applyAlignment="1">
      <alignment vertical="top" wrapText="1"/>
    </xf>
    <xf numFmtId="0" fontId="10" fillId="0" borderId="0" xfId="0" applyFont="1"/>
    <xf numFmtId="0" fontId="8" fillId="4" borderId="2" xfId="0" applyFont="1" applyFill="1" applyBorder="1" applyAlignment="1">
      <alignment horizontal="center" vertical="top" wrapText="1"/>
    </xf>
    <xf numFmtId="0" fontId="8" fillId="4" borderId="3" xfId="0" applyFont="1" applyFill="1" applyBorder="1" applyAlignment="1">
      <alignment horizontal="center" vertical="top" wrapText="1"/>
    </xf>
    <xf numFmtId="0" fontId="8" fillId="4" borderId="4" xfId="0" applyFont="1" applyFill="1" applyBorder="1" applyAlignment="1">
      <alignment horizontal="center" vertical="top" wrapText="1"/>
    </xf>
    <xf numFmtId="0" fontId="0" fillId="6" borderId="5" xfId="0" applyFill="1" applyBorder="1" applyAlignment="1">
      <alignment vertical="top" wrapText="1"/>
    </xf>
    <xf numFmtId="0" fontId="0" fillId="6" borderId="6" xfId="0" applyFill="1" applyBorder="1" applyAlignment="1">
      <alignment vertical="top" wrapText="1"/>
    </xf>
    <xf numFmtId="0" fontId="0" fillId="6" borderId="7" xfId="0" applyFill="1" applyBorder="1" applyAlignment="1">
      <alignment vertical="top" wrapText="1"/>
    </xf>
    <xf numFmtId="0" fontId="0" fillId="7" borderId="8" xfId="0" applyFill="1" applyBorder="1" applyAlignment="1">
      <alignment vertical="top" wrapText="1"/>
    </xf>
    <xf numFmtId="0" fontId="0" fillId="7" borderId="0" xfId="0" applyFill="1" applyAlignment="1">
      <alignment vertical="top" wrapText="1"/>
    </xf>
    <xf numFmtId="0" fontId="0" fillId="7" borderId="9" xfId="0" applyFill="1" applyBorder="1" applyAlignment="1">
      <alignment vertical="top" wrapText="1"/>
    </xf>
    <xf numFmtId="0" fontId="0" fillId="6" borderId="8" xfId="0" applyFill="1" applyBorder="1" applyAlignment="1">
      <alignment vertical="top" wrapText="1"/>
    </xf>
    <xf numFmtId="0" fontId="0" fillId="6" borderId="0" xfId="0" applyFill="1" applyAlignment="1">
      <alignment vertical="top" wrapText="1"/>
    </xf>
    <xf numFmtId="0" fontId="0" fillId="6" borderId="9" xfId="0" applyFill="1" applyBorder="1" applyAlignment="1">
      <alignment vertical="top" wrapText="1"/>
    </xf>
    <xf numFmtId="0" fontId="0" fillId="6" borderId="10" xfId="0" applyFill="1" applyBorder="1" applyAlignment="1">
      <alignment vertical="top" wrapText="1"/>
    </xf>
    <xf numFmtId="0" fontId="0" fillId="6" borderId="11" xfId="0" applyFill="1" applyBorder="1" applyAlignment="1">
      <alignment vertical="top" wrapText="1"/>
    </xf>
    <xf numFmtId="0" fontId="0" fillId="6" borderId="12" xfId="0" applyFill="1" applyBorder="1" applyAlignment="1">
      <alignment vertical="top" wrapText="1"/>
    </xf>
    <xf numFmtId="0" fontId="4" fillId="0" borderId="0" xfId="0" applyFont="1" applyAlignment="1">
      <alignment wrapText="1"/>
    </xf>
    <xf numFmtId="0" fontId="11" fillId="8" borderId="0" xfId="0" applyFont="1" applyFill="1" applyAlignment="1">
      <alignment horizontal="center" vertical="center" wrapText="1"/>
    </xf>
    <xf numFmtId="0" fontId="10" fillId="7" borderId="0" xfId="0" applyFont="1" applyFill="1" applyAlignment="1">
      <alignment vertical="top" wrapText="1"/>
    </xf>
    <xf numFmtId="0" fontId="12" fillId="9" borderId="0" xfId="1" applyAlignment="1">
      <alignment vertical="top" wrapText="1"/>
    </xf>
    <xf numFmtId="0" fontId="12" fillId="9" borderId="9" xfId="1" applyBorder="1" applyAlignment="1">
      <alignment vertical="top" wrapText="1"/>
    </xf>
    <xf numFmtId="0" fontId="3" fillId="6" borderId="13" xfId="0" applyFont="1" applyFill="1" applyBorder="1" applyAlignment="1">
      <alignment vertical="center" wrapText="1"/>
    </xf>
    <xf numFmtId="0" fontId="10" fillId="0" borderId="0" xfId="0" quotePrefix="1" applyFont="1"/>
    <xf numFmtId="0" fontId="14" fillId="0" borderId="0" xfId="0" applyFont="1" applyAlignment="1">
      <alignment horizontal="left" vertical="center"/>
    </xf>
    <xf numFmtId="0" fontId="13" fillId="0" borderId="0" xfId="0" applyFont="1"/>
    <xf numFmtId="0" fontId="15" fillId="0" borderId="0" xfId="0" applyFont="1" applyAlignment="1">
      <alignment horizontal="left" vertical="center"/>
    </xf>
    <xf numFmtId="0" fontId="15" fillId="0" borderId="0" xfId="0" applyFont="1" applyAlignment="1">
      <alignment horizontal="right" vertical="center"/>
    </xf>
    <xf numFmtId="0" fontId="6" fillId="3" borderId="0" xfId="0" applyFont="1" applyFill="1" applyAlignment="1">
      <alignment horizontal="left" vertical="center" wrapText="1"/>
    </xf>
    <xf numFmtId="0" fontId="6" fillId="3" borderId="0" xfId="0" applyFont="1" applyFill="1" applyAlignment="1">
      <alignment horizontal="left" vertical="center"/>
    </xf>
    <xf numFmtId="0" fontId="7" fillId="5" borderId="0" xfId="0" applyFont="1" applyFill="1" applyAlignment="1">
      <alignment vertical="top" wrapText="1"/>
    </xf>
    <xf numFmtId="0" fontId="9" fillId="0" borderId="0" xfId="0" applyFont="1" applyAlignment="1">
      <alignment vertical="top"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4"/>
  <sheetViews>
    <sheetView workbookViewId="0">
      <selection activeCell="N1" sqref="N1:N1048576"/>
    </sheetView>
  </sheetViews>
  <sheetFormatPr baseColWidth="10" defaultColWidth="8.83203125" defaultRowHeight="15" x14ac:dyDescent="0.2"/>
  <cols>
    <col min="1" max="1" width="59" customWidth="1"/>
    <col min="2" max="2" width="38.83203125" customWidth="1"/>
    <col min="3" max="3" width="8.6640625" customWidth="1"/>
    <col min="4" max="4" width="9.83203125" customWidth="1"/>
    <col min="5" max="5" width="11.6640625" customWidth="1"/>
    <col min="6" max="6" width="17.33203125" customWidth="1"/>
    <col min="7" max="7" width="14.6640625" customWidth="1"/>
    <col min="8" max="8" width="17.1640625" customWidth="1"/>
    <col min="12" max="12" width="22.5" bestFit="1" customWidth="1"/>
    <col min="13" max="14" width="255.6640625" bestFit="1" customWidth="1"/>
  </cols>
  <sheetData>
    <row r="1" spans="1:14" x14ac:dyDescent="0.2">
      <c r="A1" s="1" t="s">
        <v>0</v>
      </c>
      <c r="B1" s="1" t="s">
        <v>1</v>
      </c>
      <c r="C1" s="1" t="s">
        <v>2</v>
      </c>
      <c r="D1" s="1" t="s">
        <v>3</v>
      </c>
      <c r="E1" s="1" t="s">
        <v>5</v>
      </c>
      <c r="F1" s="1" t="s">
        <v>750</v>
      </c>
      <c r="G1" s="1" t="s">
        <v>751</v>
      </c>
      <c r="H1" s="1" t="s">
        <v>7</v>
      </c>
      <c r="I1" s="1" t="s">
        <v>8</v>
      </c>
      <c r="J1" s="1" t="s">
        <v>9</v>
      </c>
      <c r="K1" s="1" t="s">
        <v>752</v>
      </c>
      <c r="L1" s="1" t="s">
        <v>11</v>
      </c>
      <c r="M1" s="1" t="s">
        <v>12</v>
      </c>
      <c r="N1" s="1" t="s">
        <v>753</v>
      </c>
    </row>
    <row r="2" spans="1:14" ht="32" x14ac:dyDescent="0.2">
      <c r="A2" s="7" t="s">
        <v>42</v>
      </c>
      <c r="B2" s="8" t="s">
        <v>43</v>
      </c>
      <c r="C2">
        <v>1988</v>
      </c>
      <c r="D2" t="s">
        <v>17</v>
      </c>
      <c r="E2">
        <v>1</v>
      </c>
      <c r="F2" t="s">
        <v>44</v>
      </c>
      <c r="G2" t="s">
        <v>37</v>
      </c>
      <c r="I2" t="s">
        <v>30</v>
      </c>
      <c r="J2" t="s">
        <v>754</v>
      </c>
      <c r="K2" t="s">
        <v>39</v>
      </c>
      <c r="L2" t="s">
        <v>23</v>
      </c>
    </row>
    <row r="3" spans="1:14" x14ac:dyDescent="0.2">
      <c r="A3" s="8" t="s">
        <v>98</v>
      </c>
      <c r="B3" s="8" t="s">
        <v>99</v>
      </c>
      <c r="C3">
        <v>1989</v>
      </c>
      <c r="D3" t="s">
        <v>17</v>
      </c>
      <c r="E3">
        <v>2</v>
      </c>
      <c r="F3" t="s">
        <v>44</v>
      </c>
      <c r="G3" t="s">
        <v>23</v>
      </c>
      <c r="H3" t="s">
        <v>755</v>
      </c>
      <c r="I3" t="s">
        <v>21</v>
      </c>
      <c r="J3" t="s">
        <v>756</v>
      </c>
      <c r="K3">
        <v>0</v>
      </c>
      <c r="L3" t="s">
        <v>23</v>
      </c>
    </row>
    <row r="4" spans="1:14" x14ac:dyDescent="0.2">
      <c r="A4" s="8" t="s">
        <v>172</v>
      </c>
      <c r="B4" s="8" t="s">
        <v>173</v>
      </c>
      <c r="C4">
        <v>1989</v>
      </c>
      <c r="D4" t="s">
        <v>17</v>
      </c>
      <c r="E4">
        <v>1</v>
      </c>
      <c r="F4" t="s">
        <v>174</v>
      </c>
      <c r="G4" t="s">
        <v>23</v>
      </c>
      <c r="H4" t="s">
        <v>757</v>
      </c>
      <c r="I4" t="s">
        <v>21</v>
      </c>
      <c r="J4" t="s">
        <v>758</v>
      </c>
      <c r="K4">
        <v>0</v>
      </c>
      <c r="L4" t="s">
        <v>23</v>
      </c>
      <c r="M4" t="s">
        <v>759</v>
      </c>
      <c r="N4" t="s">
        <v>760</v>
      </c>
    </row>
    <row r="5" spans="1:14" x14ac:dyDescent="0.2">
      <c r="A5" s="8" t="s">
        <v>178</v>
      </c>
      <c r="B5" s="8" t="s">
        <v>179</v>
      </c>
      <c r="C5">
        <v>1989</v>
      </c>
      <c r="D5" t="s">
        <v>17</v>
      </c>
      <c r="E5">
        <v>1</v>
      </c>
      <c r="F5" t="s">
        <v>18</v>
      </c>
      <c r="G5" t="s">
        <v>23</v>
      </c>
      <c r="H5" t="s">
        <v>761</v>
      </c>
      <c r="I5" t="s">
        <v>21</v>
      </c>
      <c r="J5" t="s">
        <v>762</v>
      </c>
      <c r="K5">
        <v>0</v>
      </c>
      <c r="L5" t="s">
        <v>23</v>
      </c>
      <c r="M5" t="s">
        <v>759</v>
      </c>
      <c r="N5" t="s">
        <v>759</v>
      </c>
    </row>
    <row r="6" spans="1:14" x14ac:dyDescent="0.2">
      <c r="A6" s="8" t="s">
        <v>183</v>
      </c>
      <c r="B6" s="8" t="s">
        <v>184</v>
      </c>
      <c r="C6">
        <v>1989</v>
      </c>
      <c r="D6" t="s">
        <v>17</v>
      </c>
      <c r="E6">
        <v>1</v>
      </c>
      <c r="F6" t="s">
        <v>18</v>
      </c>
      <c r="G6" t="s">
        <v>23</v>
      </c>
      <c r="H6" t="s">
        <v>117</v>
      </c>
      <c r="I6" t="s">
        <v>21</v>
      </c>
      <c r="J6" t="s">
        <v>763</v>
      </c>
      <c r="K6">
        <v>0</v>
      </c>
      <c r="L6" t="s">
        <v>23</v>
      </c>
      <c r="M6" t="s">
        <v>759</v>
      </c>
      <c r="N6" t="s">
        <v>759</v>
      </c>
    </row>
    <row r="7" spans="1:14" x14ac:dyDescent="0.2">
      <c r="A7" s="8" t="s">
        <v>188</v>
      </c>
      <c r="B7" s="8" t="s">
        <v>189</v>
      </c>
      <c r="C7">
        <v>1989</v>
      </c>
      <c r="D7" t="s">
        <v>17</v>
      </c>
      <c r="E7">
        <v>1</v>
      </c>
      <c r="F7" t="s">
        <v>44</v>
      </c>
      <c r="G7" t="s">
        <v>23</v>
      </c>
      <c r="H7" t="s">
        <v>755</v>
      </c>
      <c r="I7" t="s">
        <v>21</v>
      </c>
      <c r="J7" t="s">
        <v>756</v>
      </c>
      <c r="K7">
        <v>0</v>
      </c>
      <c r="L7" t="s">
        <v>23</v>
      </c>
    </row>
    <row r="8" spans="1:14" x14ac:dyDescent="0.2">
      <c r="A8" s="8" t="s">
        <v>193</v>
      </c>
      <c r="B8" s="8" t="s">
        <v>194</v>
      </c>
      <c r="C8">
        <v>1989</v>
      </c>
      <c r="D8" t="s">
        <v>17</v>
      </c>
      <c r="E8">
        <v>2</v>
      </c>
      <c r="F8" t="s">
        <v>44</v>
      </c>
      <c r="G8" t="s">
        <v>23</v>
      </c>
      <c r="H8" t="s">
        <v>764</v>
      </c>
      <c r="I8" t="s">
        <v>30</v>
      </c>
      <c r="J8" t="s">
        <v>765</v>
      </c>
      <c r="K8">
        <v>0</v>
      </c>
      <c r="L8" t="s">
        <v>23</v>
      </c>
    </row>
    <row r="9" spans="1:14" x14ac:dyDescent="0.2">
      <c r="A9" s="8" t="s">
        <v>115</v>
      </c>
      <c r="B9" s="8" t="s">
        <v>116</v>
      </c>
      <c r="C9">
        <v>1989</v>
      </c>
      <c r="D9" t="s">
        <v>17</v>
      </c>
      <c r="E9">
        <v>1</v>
      </c>
      <c r="F9" t="s">
        <v>18</v>
      </c>
      <c r="G9" t="s">
        <v>23</v>
      </c>
      <c r="H9" t="s">
        <v>129</v>
      </c>
      <c r="I9" t="s">
        <v>21</v>
      </c>
      <c r="J9" t="s">
        <v>766</v>
      </c>
      <c r="K9">
        <v>0</v>
      </c>
      <c r="L9" t="s">
        <v>23</v>
      </c>
      <c r="M9" t="s">
        <v>759</v>
      </c>
      <c r="N9" t="s">
        <v>767</v>
      </c>
    </row>
    <row r="10" spans="1:14" x14ac:dyDescent="0.2">
      <c r="A10" s="8" t="s">
        <v>198</v>
      </c>
      <c r="B10" s="8" t="s">
        <v>199</v>
      </c>
      <c r="C10">
        <v>1990</v>
      </c>
      <c r="D10" t="s">
        <v>30</v>
      </c>
      <c r="E10">
        <v>1</v>
      </c>
      <c r="F10" t="s">
        <v>768</v>
      </c>
      <c r="G10" t="s">
        <v>23</v>
      </c>
      <c r="H10" t="s">
        <v>764</v>
      </c>
      <c r="I10" t="s">
        <v>21</v>
      </c>
      <c r="J10" t="s">
        <v>769</v>
      </c>
      <c r="K10" t="s">
        <v>17</v>
      </c>
      <c r="L10" t="s">
        <v>23</v>
      </c>
    </row>
    <row r="11" spans="1:14" x14ac:dyDescent="0.2">
      <c r="A11" s="8" t="s">
        <v>203</v>
      </c>
      <c r="B11" s="8" t="s">
        <v>204</v>
      </c>
      <c r="C11">
        <v>1990</v>
      </c>
      <c r="D11" t="s">
        <v>17</v>
      </c>
      <c r="E11">
        <v>1</v>
      </c>
      <c r="F11" t="s">
        <v>18</v>
      </c>
      <c r="G11" t="s">
        <v>23</v>
      </c>
      <c r="H11" t="s">
        <v>770</v>
      </c>
      <c r="I11" t="s">
        <v>21</v>
      </c>
      <c r="J11" t="s">
        <v>771</v>
      </c>
      <c r="K11" t="s">
        <v>39</v>
      </c>
      <c r="L11" t="s">
        <v>88</v>
      </c>
    </row>
    <row r="12" spans="1:14" x14ac:dyDescent="0.2">
      <c r="A12" s="8" t="s">
        <v>138</v>
      </c>
      <c r="B12" s="8" t="s">
        <v>139</v>
      </c>
      <c r="C12">
        <v>1990</v>
      </c>
      <c r="D12" t="s">
        <v>17</v>
      </c>
      <c r="E12">
        <v>1</v>
      </c>
      <c r="F12" t="s">
        <v>18</v>
      </c>
      <c r="G12" t="s">
        <v>23</v>
      </c>
      <c r="H12" t="s">
        <v>117</v>
      </c>
      <c r="I12" t="s">
        <v>21</v>
      </c>
      <c r="J12" t="s">
        <v>772</v>
      </c>
      <c r="K12" t="s">
        <v>39</v>
      </c>
      <c r="L12" t="s">
        <v>23</v>
      </c>
    </row>
    <row r="13" spans="1:14" x14ac:dyDescent="0.2">
      <c r="A13" s="8" t="s">
        <v>208</v>
      </c>
      <c r="B13" s="8" t="s">
        <v>209</v>
      </c>
      <c r="C13">
        <v>1990</v>
      </c>
      <c r="D13" t="s">
        <v>17</v>
      </c>
      <c r="E13">
        <v>2</v>
      </c>
      <c r="F13" t="s">
        <v>36</v>
      </c>
      <c r="G13" t="s">
        <v>23</v>
      </c>
      <c r="H13" t="s">
        <v>770</v>
      </c>
      <c r="I13" t="s">
        <v>773</v>
      </c>
      <c r="J13" t="s">
        <v>774</v>
      </c>
      <c r="K13" t="s">
        <v>39</v>
      </c>
      <c r="L13" t="s">
        <v>23</v>
      </c>
    </row>
    <row r="14" spans="1:14" x14ac:dyDescent="0.2">
      <c r="A14" s="8" t="s">
        <v>212</v>
      </c>
      <c r="B14" s="8" t="s">
        <v>213</v>
      </c>
      <c r="C14">
        <v>1991</v>
      </c>
      <c r="D14" t="s">
        <v>17</v>
      </c>
      <c r="E14">
        <v>2</v>
      </c>
      <c r="F14" t="s">
        <v>44</v>
      </c>
      <c r="G14" t="s">
        <v>23</v>
      </c>
      <c r="H14" t="s">
        <v>770</v>
      </c>
      <c r="I14" t="s">
        <v>30</v>
      </c>
      <c r="J14" t="s">
        <v>775</v>
      </c>
      <c r="K14">
        <v>0</v>
      </c>
      <c r="L14" t="s">
        <v>23</v>
      </c>
    </row>
    <row r="15" spans="1:14" x14ac:dyDescent="0.2">
      <c r="A15" s="8" t="s">
        <v>699</v>
      </c>
      <c r="B15" s="8" t="s">
        <v>700</v>
      </c>
      <c r="C15">
        <v>1991</v>
      </c>
      <c r="D15" t="s">
        <v>17</v>
      </c>
      <c r="E15">
        <v>2</v>
      </c>
      <c r="F15" t="s">
        <v>18</v>
      </c>
      <c r="G15" t="s">
        <v>23</v>
      </c>
      <c r="H15" t="s">
        <v>776</v>
      </c>
      <c r="I15" t="s">
        <v>30</v>
      </c>
      <c r="J15" t="s">
        <v>777</v>
      </c>
      <c r="K15" t="s">
        <v>39</v>
      </c>
      <c r="L15" t="s">
        <v>23</v>
      </c>
    </row>
    <row r="16" spans="1:14" x14ac:dyDescent="0.2">
      <c r="A16" s="8" t="s">
        <v>688</v>
      </c>
      <c r="B16" s="6" t="s">
        <v>689</v>
      </c>
      <c r="C16">
        <v>1991</v>
      </c>
      <c r="D16" t="s">
        <v>17</v>
      </c>
      <c r="E16">
        <v>2</v>
      </c>
      <c r="F16" t="s">
        <v>174</v>
      </c>
      <c r="G16" t="s">
        <v>23</v>
      </c>
      <c r="H16" t="s">
        <v>690</v>
      </c>
      <c r="I16" t="s">
        <v>21</v>
      </c>
      <c r="J16" t="s">
        <v>691</v>
      </c>
      <c r="K16">
        <v>0</v>
      </c>
    </row>
    <row r="17" spans="1:12" x14ac:dyDescent="0.2">
      <c r="A17" s="8" t="s">
        <v>704</v>
      </c>
      <c r="B17" s="8" t="s">
        <v>705</v>
      </c>
      <c r="C17">
        <v>1991</v>
      </c>
      <c r="D17" t="s">
        <v>17</v>
      </c>
      <c r="E17">
        <v>1</v>
      </c>
      <c r="F17" t="s">
        <v>36</v>
      </c>
      <c r="G17" t="s">
        <v>694</v>
      </c>
      <c r="H17" t="s">
        <v>778</v>
      </c>
      <c r="I17" t="s">
        <v>21</v>
      </c>
      <c r="J17" t="s">
        <v>779</v>
      </c>
      <c r="K17" t="s">
        <v>17</v>
      </c>
      <c r="L17" t="s">
        <v>23</v>
      </c>
    </row>
    <row r="18" spans="1:12" x14ac:dyDescent="0.2">
      <c r="A18" s="8" t="s">
        <v>208</v>
      </c>
      <c r="B18" s="8" t="s">
        <v>217</v>
      </c>
      <c r="C18">
        <v>1992</v>
      </c>
      <c r="D18" t="s">
        <v>30</v>
      </c>
      <c r="E18">
        <v>2</v>
      </c>
      <c r="F18" t="s">
        <v>768</v>
      </c>
      <c r="G18" t="s">
        <v>23</v>
      </c>
      <c r="H18" t="s">
        <v>770</v>
      </c>
      <c r="I18" t="s">
        <v>21</v>
      </c>
      <c r="J18" t="s">
        <v>774</v>
      </c>
      <c r="K18" t="s">
        <v>39</v>
      </c>
      <c r="L18" t="s">
        <v>88</v>
      </c>
    </row>
    <row r="19" spans="1:12" x14ac:dyDescent="0.2">
      <c r="A19" s="8" t="s">
        <v>710</v>
      </c>
      <c r="B19" s="8" t="s">
        <v>711</v>
      </c>
      <c r="C19">
        <v>1993</v>
      </c>
      <c r="D19" t="s">
        <v>17</v>
      </c>
      <c r="E19">
        <v>1</v>
      </c>
      <c r="F19" t="s">
        <v>18</v>
      </c>
      <c r="G19" t="s">
        <v>694</v>
      </c>
      <c r="I19" t="s">
        <v>30</v>
      </c>
      <c r="J19" t="s">
        <v>780</v>
      </c>
      <c r="K19" t="s">
        <v>39</v>
      </c>
      <c r="L19" t="s">
        <v>88</v>
      </c>
    </row>
    <row r="20" spans="1:12" x14ac:dyDescent="0.2">
      <c r="A20" s="8" t="s">
        <v>714</v>
      </c>
      <c r="B20" s="8" t="s">
        <v>715</v>
      </c>
      <c r="C20">
        <v>1993</v>
      </c>
      <c r="D20" t="s">
        <v>17</v>
      </c>
      <c r="E20">
        <v>1</v>
      </c>
      <c r="F20" t="s">
        <v>18</v>
      </c>
      <c r="G20" t="s">
        <v>23</v>
      </c>
      <c r="H20" t="s">
        <v>770</v>
      </c>
      <c r="I20" t="s">
        <v>21</v>
      </c>
      <c r="J20" t="s">
        <v>781</v>
      </c>
      <c r="K20">
        <v>0</v>
      </c>
      <c r="L20" t="s">
        <v>88</v>
      </c>
    </row>
    <row r="21" spans="1:12" x14ac:dyDescent="0.2">
      <c r="A21" s="8" t="s">
        <v>221</v>
      </c>
      <c r="B21" s="8" t="s">
        <v>222</v>
      </c>
      <c r="C21">
        <v>1994</v>
      </c>
      <c r="D21" t="s">
        <v>17</v>
      </c>
      <c r="E21">
        <v>2</v>
      </c>
      <c r="F21" t="s">
        <v>223</v>
      </c>
      <c r="G21" t="s">
        <v>23</v>
      </c>
      <c r="H21" t="s">
        <v>782</v>
      </c>
      <c r="I21" t="s">
        <v>30</v>
      </c>
      <c r="J21" t="s">
        <v>783</v>
      </c>
      <c r="K21">
        <v>0</v>
      </c>
      <c r="L21" t="s">
        <v>88</v>
      </c>
    </row>
    <row r="22" spans="1:12" x14ac:dyDescent="0.2">
      <c r="A22" s="8" t="s">
        <v>227</v>
      </c>
      <c r="B22" s="8" t="s">
        <v>228</v>
      </c>
      <c r="C22">
        <v>1994</v>
      </c>
      <c r="D22" t="s">
        <v>30</v>
      </c>
      <c r="E22">
        <v>1</v>
      </c>
      <c r="F22" t="s">
        <v>784</v>
      </c>
      <c r="G22" t="s">
        <v>23</v>
      </c>
      <c r="H22" t="s">
        <v>785</v>
      </c>
      <c r="I22" t="s">
        <v>21</v>
      </c>
      <c r="J22" t="s">
        <v>786</v>
      </c>
      <c r="K22">
        <v>0</v>
      </c>
      <c r="L22" t="s">
        <v>88</v>
      </c>
    </row>
    <row r="23" spans="1:12" x14ac:dyDescent="0.2">
      <c r="A23" s="8" t="s">
        <v>232</v>
      </c>
      <c r="B23" s="8" t="s">
        <v>233</v>
      </c>
      <c r="C23">
        <v>1994</v>
      </c>
      <c r="D23" t="s">
        <v>17</v>
      </c>
      <c r="E23">
        <v>1</v>
      </c>
      <c r="F23" t="s">
        <v>18</v>
      </c>
      <c r="G23" t="s">
        <v>23</v>
      </c>
      <c r="H23" t="s">
        <v>787</v>
      </c>
      <c r="I23" t="s">
        <v>21</v>
      </c>
      <c r="J23" t="s">
        <v>788</v>
      </c>
      <c r="K23">
        <v>0</v>
      </c>
      <c r="L23" t="s">
        <v>88</v>
      </c>
    </row>
    <row r="24" spans="1:12" x14ac:dyDescent="0.2">
      <c r="A24" s="8" t="s">
        <v>237</v>
      </c>
      <c r="B24" s="8" t="s">
        <v>238</v>
      </c>
      <c r="C24">
        <v>1994</v>
      </c>
      <c r="D24" t="s">
        <v>30</v>
      </c>
      <c r="E24">
        <v>1</v>
      </c>
      <c r="F24" t="s">
        <v>768</v>
      </c>
      <c r="G24" t="s">
        <v>23</v>
      </c>
      <c r="H24" t="s">
        <v>129</v>
      </c>
      <c r="I24" t="s">
        <v>106</v>
      </c>
      <c r="J24" t="s">
        <v>789</v>
      </c>
      <c r="K24">
        <v>0</v>
      </c>
      <c r="L24" t="s">
        <v>88</v>
      </c>
    </row>
    <row r="25" spans="1:12" x14ac:dyDescent="0.2">
      <c r="A25" s="8" t="s">
        <v>719</v>
      </c>
      <c r="B25" s="8" t="s">
        <v>720</v>
      </c>
      <c r="C25">
        <v>1994</v>
      </c>
      <c r="D25" t="s">
        <v>30</v>
      </c>
      <c r="E25">
        <v>2</v>
      </c>
      <c r="F25" t="s">
        <v>768</v>
      </c>
      <c r="G25" t="s">
        <v>23</v>
      </c>
      <c r="H25" t="s">
        <v>790</v>
      </c>
      <c r="I25" t="s">
        <v>106</v>
      </c>
      <c r="J25" t="s">
        <v>783</v>
      </c>
      <c r="K25">
        <v>0</v>
      </c>
      <c r="L25" t="s">
        <v>88</v>
      </c>
    </row>
    <row r="26" spans="1:12" x14ac:dyDescent="0.2">
      <c r="A26" s="8" t="s">
        <v>242</v>
      </c>
      <c r="B26" s="8" t="s">
        <v>243</v>
      </c>
      <c r="C26">
        <v>1994</v>
      </c>
      <c r="D26" t="s">
        <v>17</v>
      </c>
      <c r="E26">
        <v>1</v>
      </c>
      <c r="F26" t="s">
        <v>36</v>
      </c>
      <c r="G26" t="s">
        <v>23</v>
      </c>
      <c r="H26" t="s">
        <v>129</v>
      </c>
      <c r="I26" t="s">
        <v>21</v>
      </c>
      <c r="J26" t="s">
        <v>791</v>
      </c>
      <c r="K26">
        <v>0</v>
      </c>
      <c r="L26" t="s">
        <v>88</v>
      </c>
    </row>
    <row r="27" spans="1:12" x14ac:dyDescent="0.2">
      <c r="A27" s="8" t="s">
        <v>247</v>
      </c>
      <c r="B27" s="8" t="s">
        <v>248</v>
      </c>
      <c r="C27">
        <v>1995</v>
      </c>
      <c r="D27" t="s">
        <v>17</v>
      </c>
      <c r="E27">
        <v>2</v>
      </c>
      <c r="F27" t="s">
        <v>249</v>
      </c>
      <c r="G27" t="s">
        <v>23</v>
      </c>
      <c r="H27" t="s">
        <v>792</v>
      </c>
      <c r="I27" t="s">
        <v>21</v>
      </c>
      <c r="J27" t="s">
        <v>793</v>
      </c>
      <c r="K27">
        <v>0</v>
      </c>
      <c r="L27" t="s">
        <v>88</v>
      </c>
    </row>
    <row r="28" spans="1:12" x14ac:dyDescent="0.2">
      <c r="A28" s="8" t="s">
        <v>253</v>
      </c>
      <c r="B28" s="8" t="s">
        <v>254</v>
      </c>
      <c r="C28">
        <v>1995</v>
      </c>
      <c r="D28" t="s">
        <v>17</v>
      </c>
      <c r="E28">
        <v>1</v>
      </c>
      <c r="F28" t="s">
        <v>54</v>
      </c>
      <c r="G28" t="s">
        <v>23</v>
      </c>
      <c r="H28" t="s">
        <v>794</v>
      </c>
      <c r="I28" t="s">
        <v>21</v>
      </c>
      <c r="J28" t="s">
        <v>795</v>
      </c>
      <c r="K28">
        <v>0</v>
      </c>
      <c r="L28" t="s">
        <v>88</v>
      </c>
    </row>
    <row r="29" spans="1:12" x14ac:dyDescent="0.2">
      <c r="A29" s="8" t="s">
        <v>258</v>
      </c>
      <c r="B29" s="8" t="s">
        <v>259</v>
      </c>
      <c r="C29">
        <v>1995</v>
      </c>
      <c r="D29" t="s">
        <v>17</v>
      </c>
      <c r="E29">
        <v>1</v>
      </c>
      <c r="F29" t="s">
        <v>796</v>
      </c>
      <c r="G29" t="s">
        <v>23</v>
      </c>
      <c r="H29" t="s">
        <v>129</v>
      </c>
      <c r="I29" t="s">
        <v>21</v>
      </c>
      <c r="J29" t="s">
        <v>797</v>
      </c>
      <c r="K29">
        <v>0</v>
      </c>
      <c r="L29" t="s">
        <v>88</v>
      </c>
    </row>
    <row r="30" spans="1:12" x14ac:dyDescent="0.2">
      <c r="A30" s="8" t="s">
        <v>264</v>
      </c>
      <c r="B30" s="8" t="s">
        <v>265</v>
      </c>
      <c r="C30">
        <v>1995</v>
      </c>
      <c r="D30" t="s">
        <v>30</v>
      </c>
      <c r="E30">
        <v>1</v>
      </c>
      <c r="F30" t="s">
        <v>768</v>
      </c>
      <c r="G30" t="s">
        <v>23</v>
      </c>
      <c r="H30" t="s">
        <v>129</v>
      </c>
      <c r="I30" t="s">
        <v>21</v>
      </c>
      <c r="J30" t="s">
        <v>798</v>
      </c>
      <c r="K30">
        <v>0</v>
      </c>
      <c r="L30" t="s">
        <v>88</v>
      </c>
    </row>
    <row r="31" spans="1:12" x14ac:dyDescent="0.2">
      <c r="A31" s="8" t="s">
        <v>47</v>
      </c>
      <c r="B31" s="8" t="s">
        <v>48</v>
      </c>
      <c r="C31">
        <v>1995</v>
      </c>
      <c r="D31" t="s">
        <v>17</v>
      </c>
      <c r="E31">
        <v>1</v>
      </c>
      <c r="F31" t="s">
        <v>629</v>
      </c>
      <c r="G31" t="s">
        <v>694</v>
      </c>
      <c r="H31" t="s">
        <v>799</v>
      </c>
      <c r="I31" t="s">
        <v>106</v>
      </c>
      <c r="J31" t="s">
        <v>800</v>
      </c>
      <c r="K31" t="s">
        <v>39</v>
      </c>
      <c r="L31" t="s">
        <v>88</v>
      </c>
    </row>
    <row r="32" spans="1:12" x14ac:dyDescent="0.2">
      <c r="A32" s="8" t="s">
        <v>692</v>
      </c>
      <c r="B32" s="8" t="s">
        <v>693</v>
      </c>
      <c r="C32">
        <v>1996</v>
      </c>
      <c r="D32" t="s">
        <v>17</v>
      </c>
      <c r="E32">
        <v>2</v>
      </c>
      <c r="F32" t="s">
        <v>18</v>
      </c>
      <c r="G32" t="s">
        <v>23</v>
      </c>
      <c r="H32" t="s">
        <v>801</v>
      </c>
      <c r="I32" t="s">
        <v>21</v>
      </c>
      <c r="J32" t="s">
        <v>802</v>
      </c>
      <c r="K32">
        <v>0</v>
      </c>
      <c r="L32" t="s">
        <v>88</v>
      </c>
    </row>
    <row r="33" spans="1:12" x14ac:dyDescent="0.2">
      <c r="A33" s="8" t="s">
        <v>253</v>
      </c>
      <c r="B33" s="8" t="s">
        <v>269</v>
      </c>
      <c r="C33">
        <v>1996</v>
      </c>
      <c r="D33" t="s">
        <v>30</v>
      </c>
      <c r="E33">
        <v>1</v>
      </c>
      <c r="F33" t="s">
        <v>768</v>
      </c>
      <c r="G33" t="s">
        <v>23</v>
      </c>
      <c r="H33" t="s">
        <v>794</v>
      </c>
      <c r="I33" t="s">
        <v>21</v>
      </c>
      <c r="J33" t="s">
        <v>795</v>
      </c>
      <c r="K33">
        <v>0</v>
      </c>
      <c r="L33" t="s">
        <v>88</v>
      </c>
    </row>
    <row r="34" spans="1:12" x14ac:dyDescent="0.2">
      <c r="A34" s="8" t="s">
        <v>273</v>
      </c>
      <c r="B34" s="8" t="s">
        <v>274</v>
      </c>
      <c r="C34">
        <v>1996</v>
      </c>
      <c r="D34" t="s">
        <v>17</v>
      </c>
      <c r="E34">
        <v>2</v>
      </c>
      <c r="F34" t="s">
        <v>36</v>
      </c>
      <c r="G34" t="s">
        <v>23</v>
      </c>
      <c r="H34" t="s">
        <v>803</v>
      </c>
      <c r="I34" t="s">
        <v>106</v>
      </c>
      <c r="J34" t="s">
        <v>804</v>
      </c>
      <c r="K34" t="s">
        <v>39</v>
      </c>
      <c r="L34" t="s">
        <v>88</v>
      </c>
    </row>
    <row r="35" spans="1:12" x14ac:dyDescent="0.2">
      <c r="A35" s="8" t="s">
        <v>278</v>
      </c>
      <c r="B35" s="8" t="s">
        <v>279</v>
      </c>
      <c r="C35">
        <v>1996</v>
      </c>
      <c r="D35" t="s">
        <v>17</v>
      </c>
      <c r="E35">
        <v>1</v>
      </c>
      <c r="F35" t="s">
        <v>280</v>
      </c>
      <c r="G35" t="s">
        <v>23</v>
      </c>
      <c r="H35" t="s">
        <v>755</v>
      </c>
      <c r="J35" t="s">
        <v>805</v>
      </c>
      <c r="K35">
        <v>0</v>
      </c>
      <c r="L35" t="s">
        <v>88</v>
      </c>
    </row>
    <row r="36" spans="1:12" x14ac:dyDescent="0.2">
      <c r="A36" s="8" t="s">
        <v>284</v>
      </c>
      <c r="B36" s="8" t="s">
        <v>285</v>
      </c>
      <c r="C36">
        <v>1996</v>
      </c>
      <c r="D36" t="s">
        <v>17</v>
      </c>
      <c r="E36">
        <v>1</v>
      </c>
      <c r="F36" t="s">
        <v>806</v>
      </c>
      <c r="G36" t="s">
        <v>23</v>
      </c>
      <c r="H36" t="s">
        <v>807</v>
      </c>
      <c r="I36" t="s">
        <v>287</v>
      </c>
      <c r="J36" t="s">
        <v>808</v>
      </c>
      <c r="K36">
        <v>0</v>
      </c>
      <c r="L36" t="s">
        <v>88</v>
      </c>
    </row>
    <row r="37" spans="1:12" x14ac:dyDescent="0.2">
      <c r="A37" s="8" t="s">
        <v>242</v>
      </c>
      <c r="B37" s="8" t="s">
        <v>290</v>
      </c>
      <c r="C37">
        <v>1996</v>
      </c>
      <c r="D37" t="s">
        <v>30</v>
      </c>
      <c r="E37">
        <v>1</v>
      </c>
      <c r="F37" t="s">
        <v>768</v>
      </c>
      <c r="G37" t="s">
        <v>23</v>
      </c>
      <c r="H37" t="s">
        <v>801</v>
      </c>
      <c r="I37" t="s">
        <v>21</v>
      </c>
      <c r="J37" t="s">
        <v>791</v>
      </c>
      <c r="K37">
        <v>0</v>
      </c>
      <c r="L37" t="s">
        <v>88</v>
      </c>
    </row>
    <row r="38" spans="1:12" x14ac:dyDescent="0.2">
      <c r="A38" s="8" t="s">
        <v>293</v>
      </c>
      <c r="B38" s="8" t="s">
        <v>294</v>
      </c>
      <c r="C38">
        <v>1996</v>
      </c>
      <c r="D38" t="s">
        <v>30</v>
      </c>
      <c r="E38">
        <v>1</v>
      </c>
      <c r="F38" t="s">
        <v>768</v>
      </c>
      <c r="G38" t="s">
        <v>23</v>
      </c>
      <c r="H38" t="s">
        <v>809</v>
      </c>
      <c r="I38" t="s">
        <v>21</v>
      </c>
      <c r="J38" t="s">
        <v>810</v>
      </c>
      <c r="K38">
        <v>0</v>
      </c>
      <c r="L38" t="s">
        <v>88</v>
      </c>
    </row>
    <row r="39" spans="1:12" x14ac:dyDescent="0.2">
      <c r="A39" s="8" t="s">
        <v>121</v>
      </c>
      <c r="B39" s="8" t="s">
        <v>122</v>
      </c>
      <c r="C39">
        <v>1997</v>
      </c>
      <c r="D39" t="s">
        <v>17</v>
      </c>
      <c r="E39">
        <v>1</v>
      </c>
      <c r="F39" t="s">
        <v>811</v>
      </c>
      <c r="G39" t="s">
        <v>23</v>
      </c>
      <c r="H39" t="s">
        <v>129</v>
      </c>
      <c r="I39" t="s">
        <v>21</v>
      </c>
      <c r="J39" t="s">
        <v>812</v>
      </c>
      <c r="K39">
        <v>0</v>
      </c>
      <c r="L39" t="s">
        <v>88</v>
      </c>
    </row>
    <row r="40" spans="1:12" x14ac:dyDescent="0.2">
      <c r="A40" s="8" t="s">
        <v>298</v>
      </c>
      <c r="B40" s="8" t="s">
        <v>299</v>
      </c>
      <c r="C40">
        <v>1997</v>
      </c>
      <c r="D40" t="s">
        <v>30</v>
      </c>
      <c r="E40">
        <v>1</v>
      </c>
      <c r="F40" t="s">
        <v>54</v>
      </c>
      <c r="G40" t="s">
        <v>23</v>
      </c>
      <c r="H40" t="s">
        <v>809</v>
      </c>
      <c r="I40" t="s">
        <v>21</v>
      </c>
      <c r="J40" t="s">
        <v>813</v>
      </c>
      <c r="K40">
        <v>0</v>
      </c>
      <c r="L40" t="s">
        <v>88</v>
      </c>
    </row>
    <row r="41" spans="1:12" x14ac:dyDescent="0.2">
      <c r="A41" s="8" t="s">
        <v>303</v>
      </c>
      <c r="B41" s="8" t="s">
        <v>304</v>
      </c>
      <c r="C41">
        <v>1997</v>
      </c>
      <c r="D41" t="s">
        <v>17</v>
      </c>
      <c r="E41">
        <v>1</v>
      </c>
      <c r="F41" t="s">
        <v>305</v>
      </c>
      <c r="G41" t="s">
        <v>23</v>
      </c>
      <c r="H41" t="s">
        <v>809</v>
      </c>
      <c r="I41" t="s">
        <v>30</v>
      </c>
      <c r="J41" t="s">
        <v>814</v>
      </c>
      <c r="K41">
        <v>0</v>
      </c>
      <c r="L41" t="s">
        <v>88</v>
      </c>
    </row>
    <row r="42" spans="1:12" x14ac:dyDescent="0.2">
      <c r="A42" s="8" t="s">
        <v>52</v>
      </c>
      <c r="B42" s="8" t="s">
        <v>53</v>
      </c>
      <c r="C42">
        <v>1998</v>
      </c>
      <c r="D42" t="s">
        <v>17</v>
      </c>
      <c r="E42">
        <v>1</v>
      </c>
      <c r="F42" t="s">
        <v>54</v>
      </c>
      <c r="G42" t="s">
        <v>37</v>
      </c>
      <c r="H42" t="s">
        <v>815</v>
      </c>
      <c r="I42" t="s">
        <v>30</v>
      </c>
      <c r="J42" t="s">
        <v>816</v>
      </c>
      <c r="K42" t="s">
        <v>57</v>
      </c>
      <c r="L42" t="s">
        <v>88</v>
      </c>
    </row>
    <row r="43" spans="1:12" x14ac:dyDescent="0.2">
      <c r="A43" s="8" t="s">
        <v>309</v>
      </c>
      <c r="B43" s="8" t="s">
        <v>310</v>
      </c>
      <c r="C43">
        <v>1998</v>
      </c>
      <c r="D43" t="s">
        <v>17</v>
      </c>
      <c r="E43">
        <v>2</v>
      </c>
      <c r="F43" t="s">
        <v>36</v>
      </c>
      <c r="G43" t="s">
        <v>23</v>
      </c>
      <c r="H43" t="s">
        <v>807</v>
      </c>
      <c r="I43" t="s">
        <v>21</v>
      </c>
      <c r="J43" t="s">
        <v>817</v>
      </c>
      <c r="K43">
        <v>0</v>
      </c>
      <c r="L43" t="s">
        <v>88</v>
      </c>
    </row>
    <row r="44" spans="1:12" x14ac:dyDescent="0.2">
      <c r="A44" s="8" t="s">
        <v>314</v>
      </c>
      <c r="B44" s="8" t="s">
        <v>315</v>
      </c>
      <c r="C44">
        <v>1998</v>
      </c>
      <c r="D44" t="s">
        <v>17</v>
      </c>
      <c r="E44">
        <v>1</v>
      </c>
      <c r="F44" t="s">
        <v>18</v>
      </c>
      <c r="G44" t="s">
        <v>23</v>
      </c>
      <c r="H44" t="s">
        <v>770</v>
      </c>
      <c r="I44" t="s">
        <v>21</v>
      </c>
      <c r="J44" t="s">
        <v>818</v>
      </c>
      <c r="K44">
        <v>0</v>
      </c>
      <c r="L44" t="s">
        <v>88</v>
      </c>
    </row>
    <row r="45" spans="1:12" x14ac:dyDescent="0.2">
      <c r="A45" s="8" t="s">
        <v>319</v>
      </c>
      <c r="B45" s="8" t="s">
        <v>320</v>
      </c>
      <c r="C45">
        <v>1998</v>
      </c>
      <c r="D45" t="s">
        <v>17</v>
      </c>
      <c r="E45">
        <v>1</v>
      </c>
      <c r="F45" t="s">
        <v>629</v>
      </c>
      <c r="G45" t="s">
        <v>23</v>
      </c>
      <c r="H45" t="s">
        <v>129</v>
      </c>
      <c r="I45" t="s">
        <v>30</v>
      </c>
      <c r="J45" t="s">
        <v>819</v>
      </c>
      <c r="K45">
        <v>0</v>
      </c>
      <c r="L45" t="s">
        <v>88</v>
      </c>
    </row>
    <row r="46" spans="1:12" x14ac:dyDescent="0.2">
      <c r="A46" s="8" t="s">
        <v>319</v>
      </c>
      <c r="B46" s="8" t="s">
        <v>324</v>
      </c>
      <c r="C46">
        <v>1998</v>
      </c>
      <c r="D46" t="s">
        <v>17</v>
      </c>
      <c r="E46">
        <v>1</v>
      </c>
      <c r="F46" t="s">
        <v>36</v>
      </c>
      <c r="G46" t="s">
        <v>23</v>
      </c>
      <c r="H46" t="s">
        <v>820</v>
      </c>
      <c r="I46" t="s">
        <v>30</v>
      </c>
      <c r="J46" t="s">
        <v>819</v>
      </c>
      <c r="K46">
        <v>0</v>
      </c>
      <c r="L46" t="s">
        <v>88</v>
      </c>
    </row>
    <row r="47" spans="1:12" x14ac:dyDescent="0.2">
      <c r="A47" s="8" t="s">
        <v>327</v>
      </c>
      <c r="B47" s="8" t="s">
        <v>328</v>
      </c>
      <c r="C47">
        <v>1999</v>
      </c>
      <c r="D47" t="s">
        <v>17</v>
      </c>
      <c r="E47">
        <v>2</v>
      </c>
      <c r="F47" t="s">
        <v>36</v>
      </c>
      <c r="G47" t="s">
        <v>23</v>
      </c>
      <c r="H47" t="s">
        <v>821</v>
      </c>
      <c r="I47" t="s">
        <v>21</v>
      </c>
      <c r="J47" t="s">
        <v>822</v>
      </c>
      <c r="K47">
        <v>0</v>
      </c>
      <c r="L47" t="s">
        <v>23</v>
      </c>
    </row>
    <row r="48" spans="1:12" x14ac:dyDescent="0.2">
      <c r="A48" s="8" t="s">
        <v>332</v>
      </c>
      <c r="B48" s="8" t="s">
        <v>333</v>
      </c>
      <c r="C48">
        <v>1999</v>
      </c>
      <c r="D48" t="s">
        <v>17</v>
      </c>
      <c r="E48">
        <v>1</v>
      </c>
      <c r="F48" t="s">
        <v>36</v>
      </c>
      <c r="G48" t="s">
        <v>23</v>
      </c>
      <c r="H48" t="s">
        <v>823</v>
      </c>
      <c r="I48" t="s">
        <v>30</v>
      </c>
      <c r="J48" t="s">
        <v>824</v>
      </c>
      <c r="K48">
        <v>0</v>
      </c>
      <c r="L48" t="s">
        <v>88</v>
      </c>
    </row>
    <row r="49" spans="1:14" x14ac:dyDescent="0.2">
      <c r="A49" s="8" t="s">
        <v>337</v>
      </c>
      <c r="B49" s="8" t="s">
        <v>338</v>
      </c>
      <c r="C49">
        <v>2000</v>
      </c>
      <c r="D49" t="s">
        <v>17</v>
      </c>
      <c r="E49">
        <v>2</v>
      </c>
      <c r="F49" t="s">
        <v>36</v>
      </c>
      <c r="G49" t="s">
        <v>23</v>
      </c>
      <c r="J49" t="s">
        <v>825</v>
      </c>
      <c r="K49">
        <v>0</v>
      </c>
      <c r="L49" t="s">
        <v>88</v>
      </c>
    </row>
    <row r="50" spans="1:14" x14ac:dyDescent="0.2">
      <c r="A50" s="8" t="s">
        <v>59</v>
      </c>
      <c r="B50" s="8" t="s">
        <v>60</v>
      </c>
      <c r="C50">
        <v>2000</v>
      </c>
      <c r="D50" t="s">
        <v>17</v>
      </c>
      <c r="E50">
        <v>1</v>
      </c>
      <c r="F50" t="s">
        <v>629</v>
      </c>
      <c r="G50" t="s">
        <v>37</v>
      </c>
      <c r="I50" t="s">
        <v>30</v>
      </c>
      <c r="J50" t="s">
        <v>826</v>
      </c>
      <c r="K50" t="s">
        <v>39</v>
      </c>
      <c r="L50" t="s">
        <v>88</v>
      </c>
    </row>
    <row r="51" spans="1:14" x14ac:dyDescent="0.2">
      <c r="A51" s="8" t="s">
        <v>343</v>
      </c>
      <c r="B51" s="8" t="s">
        <v>344</v>
      </c>
      <c r="C51">
        <v>2000</v>
      </c>
      <c r="D51" t="s">
        <v>17</v>
      </c>
      <c r="E51">
        <v>1</v>
      </c>
      <c r="F51" t="s">
        <v>36</v>
      </c>
      <c r="G51" t="s">
        <v>23</v>
      </c>
      <c r="H51" t="s">
        <v>129</v>
      </c>
      <c r="I51" t="s">
        <v>21</v>
      </c>
      <c r="J51" t="s">
        <v>827</v>
      </c>
      <c r="K51">
        <v>0</v>
      </c>
      <c r="L51" t="s">
        <v>88</v>
      </c>
    </row>
    <row r="52" spans="1:14" x14ac:dyDescent="0.2">
      <c r="A52" s="8" t="s">
        <v>127</v>
      </c>
      <c r="B52" s="8" t="s">
        <v>128</v>
      </c>
      <c r="C52">
        <v>2000</v>
      </c>
      <c r="D52" t="s">
        <v>17</v>
      </c>
      <c r="E52">
        <v>1</v>
      </c>
      <c r="F52" t="s">
        <v>36</v>
      </c>
      <c r="G52" t="s">
        <v>23</v>
      </c>
      <c r="H52" t="s">
        <v>129</v>
      </c>
      <c r="I52" t="s">
        <v>21</v>
      </c>
      <c r="J52" t="s">
        <v>828</v>
      </c>
      <c r="K52">
        <v>0</v>
      </c>
      <c r="L52" t="s">
        <v>88</v>
      </c>
    </row>
    <row r="53" spans="1:14" x14ac:dyDescent="0.2">
      <c r="A53" s="8" t="s">
        <v>347</v>
      </c>
      <c r="B53" s="8" t="s">
        <v>348</v>
      </c>
      <c r="C53">
        <v>2000</v>
      </c>
      <c r="D53" t="s">
        <v>17</v>
      </c>
      <c r="E53">
        <v>1</v>
      </c>
      <c r="F53" t="s">
        <v>36</v>
      </c>
      <c r="G53" t="s">
        <v>23</v>
      </c>
      <c r="I53" t="s">
        <v>30</v>
      </c>
      <c r="J53" t="s">
        <v>829</v>
      </c>
      <c r="K53" t="s">
        <v>39</v>
      </c>
    </row>
    <row r="54" spans="1:14" x14ac:dyDescent="0.2">
      <c r="A54" s="8" t="s">
        <v>34</v>
      </c>
      <c r="B54" s="8" t="s">
        <v>35</v>
      </c>
      <c r="C54">
        <v>2000</v>
      </c>
      <c r="D54" t="s">
        <v>17</v>
      </c>
      <c r="E54">
        <v>1</v>
      </c>
      <c r="F54" t="s">
        <v>36</v>
      </c>
      <c r="G54" t="s">
        <v>37</v>
      </c>
      <c r="I54" t="s">
        <v>21</v>
      </c>
      <c r="J54" t="s">
        <v>830</v>
      </c>
      <c r="K54" t="s">
        <v>39</v>
      </c>
      <c r="L54" t="s">
        <v>37</v>
      </c>
    </row>
    <row r="55" spans="1:14" x14ac:dyDescent="0.2">
      <c r="A55" s="8" t="s">
        <v>352</v>
      </c>
      <c r="B55" s="8" t="s">
        <v>353</v>
      </c>
      <c r="C55">
        <v>2001</v>
      </c>
      <c r="D55" t="s">
        <v>17</v>
      </c>
      <c r="E55">
        <v>2</v>
      </c>
      <c r="F55" t="s">
        <v>36</v>
      </c>
      <c r="G55" t="s">
        <v>23</v>
      </c>
      <c r="H55" t="s">
        <v>831</v>
      </c>
      <c r="I55" t="s">
        <v>30</v>
      </c>
      <c r="J55" t="s">
        <v>832</v>
      </c>
      <c r="K55" t="s">
        <v>39</v>
      </c>
      <c r="L55" t="s">
        <v>88</v>
      </c>
    </row>
    <row r="56" spans="1:14" x14ac:dyDescent="0.2">
      <c r="A56" s="8" t="s">
        <v>133</v>
      </c>
      <c r="B56" s="8" t="s">
        <v>134</v>
      </c>
      <c r="C56">
        <v>2002</v>
      </c>
      <c r="D56" t="s">
        <v>17</v>
      </c>
      <c r="E56">
        <v>1</v>
      </c>
      <c r="F56" t="s">
        <v>18</v>
      </c>
      <c r="G56" t="s">
        <v>23</v>
      </c>
      <c r="H56" t="s">
        <v>129</v>
      </c>
      <c r="I56" t="s">
        <v>21</v>
      </c>
      <c r="J56" t="s">
        <v>833</v>
      </c>
      <c r="K56">
        <v>0</v>
      </c>
      <c r="L56" t="s">
        <v>88</v>
      </c>
    </row>
    <row r="57" spans="1:14" x14ac:dyDescent="0.2">
      <c r="A57" s="8" t="s">
        <v>357</v>
      </c>
      <c r="B57" s="8" t="s">
        <v>358</v>
      </c>
      <c r="C57">
        <v>2002</v>
      </c>
      <c r="D57" t="s">
        <v>17</v>
      </c>
      <c r="E57">
        <v>2</v>
      </c>
      <c r="F57" t="s">
        <v>44</v>
      </c>
      <c r="G57" t="s">
        <v>23</v>
      </c>
      <c r="H57" t="s">
        <v>834</v>
      </c>
      <c r="I57" t="s">
        <v>30</v>
      </c>
      <c r="J57" t="s">
        <v>835</v>
      </c>
      <c r="K57" t="s">
        <v>39</v>
      </c>
      <c r="L57" t="s">
        <v>88</v>
      </c>
    </row>
    <row r="58" spans="1:14" x14ac:dyDescent="0.2">
      <c r="A58" s="8" t="s">
        <v>64</v>
      </c>
      <c r="B58" s="8" t="s">
        <v>65</v>
      </c>
      <c r="C58">
        <v>2003</v>
      </c>
      <c r="D58" t="s">
        <v>30</v>
      </c>
      <c r="E58">
        <v>1</v>
      </c>
      <c r="F58" t="s">
        <v>44</v>
      </c>
      <c r="G58" t="s">
        <v>37</v>
      </c>
      <c r="H58" t="s">
        <v>836</v>
      </c>
      <c r="I58" t="s">
        <v>30</v>
      </c>
      <c r="J58" t="s">
        <v>837</v>
      </c>
      <c r="K58">
        <v>0</v>
      </c>
      <c r="L58" t="s">
        <v>37</v>
      </c>
    </row>
    <row r="59" spans="1:14" x14ac:dyDescent="0.2">
      <c r="A59" s="8" t="s">
        <v>838</v>
      </c>
      <c r="B59" s="8" t="s">
        <v>363</v>
      </c>
      <c r="C59">
        <v>2003</v>
      </c>
      <c r="D59" t="s">
        <v>17</v>
      </c>
      <c r="E59">
        <v>1</v>
      </c>
      <c r="F59" t="s">
        <v>18</v>
      </c>
      <c r="G59" t="s">
        <v>23</v>
      </c>
      <c r="H59" t="s">
        <v>364</v>
      </c>
      <c r="I59" t="s">
        <v>30</v>
      </c>
      <c r="J59" t="s">
        <v>365</v>
      </c>
      <c r="K59">
        <v>0</v>
      </c>
      <c r="L59" t="s">
        <v>23</v>
      </c>
      <c r="N59" t="s">
        <v>366</v>
      </c>
    </row>
    <row r="60" spans="1:14" x14ac:dyDescent="0.2">
      <c r="A60" s="8" t="s">
        <v>367</v>
      </c>
      <c r="B60" s="8" t="s">
        <v>368</v>
      </c>
      <c r="C60">
        <v>2004</v>
      </c>
      <c r="D60" t="s">
        <v>17</v>
      </c>
      <c r="E60">
        <v>1</v>
      </c>
      <c r="F60" t="s">
        <v>44</v>
      </c>
      <c r="G60" t="s">
        <v>23</v>
      </c>
      <c r="H60" t="s">
        <v>129</v>
      </c>
      <c r="I60" t="s">
        <v>21</v>
      </c>
      <c r="J60" t="s">
        <v>839</v>
      </c>
      <c r="K60">
        <v>0</v>
      </c>
      <c r="L60" t="s">
        <v>88</v>
      </c>
    </row>
    <row r="61" spans="1:14" x14ac:dyDescent="0.2">
      <c r="A61" s="8" t="s">
        <v>144</v>
      </c>
      <c r="B61" s="8" t="s">
        <v>145</v>
      </c>
      <c r="C61">
        <v>2004</v>
      </c>
      <c r="D61" t="s">
        <v>17</v>
      </c>
      <c r="E61">
        <v>1</v>
      </c>
      <c r="F61" t="s">
        <v>18</v>
      </c>
      <c r="G61" t="s">
        <v>23</v>
      </c>
      <c r="H61" t="s">
        <v>770</v>
      </c>
      <c r="I61" t="s">
        <v>21</v>
      </c>
      <c r="J61" t="s">
        <v>840</v>
      </c>
      <c r="K61">
        <v>0</v>
      </c>
      <c r="L61" t="s">
        <v>88</v>
      </c>
    </row>
    <row r="62" spans="1:14" x14ac:dyDescent="0.2">
      <c r="A62" s="8" t="s">
        <v>371</v>
      </c>
      <c r="B62" s="8" t="s">
        <v>372</v>
      </c>
      <c r="C62">
        <v>2004</v>
      </c>
      <c r="D62" t="s">
        <v>17</v>
      </c>
      <c r="E62">
        <v>1</v>
      </c>
      <c r="F62" t="s">
        <v>36</v>
      </c>
      <c r="G62" t="s">
        <v>23</v>
      </c>
      <c r="H62" t="s">
        <v>339</v>
      </c>
      <c r="I62" t="s">
        <v>30</v>
      </c>
      <c r="J62" t="s">
        <v>841</v>
      </c>
      <c r="K62">
        <v>0</v>
      </c>
      <c r="L62" t="s">
        <v>88</v>
      </c>
    </row>
    <row r="63" spans="1:14" x14ac:dyDescent="0.2">
      <c r="A63" s="8" t="s">
        <v>375</v>
      </c>
      <c r="B63" s="8" t="s">
        <v>376</v>
      </c>
      <c r="C63">
        <v>2005</v>
      </c>
      <c r="D63" t="s">
        <v>30</v>
      </c>
      <c r="E63">
        <v>1</v>
      </c>
      <c r="F63" t="s">
        <v>784</v>
      </c>
      <c r="G63" t="s">
        <v>23</v>
      </c>
      <c r="H63" t="s">
        <v>129</v>
      </c>
      <c r="I63" t="s">
        <v>21</v>
      </c>
      <c r="J63" t="s">
        <v>839</v>
      </c>
      <c r="K63">
        <v>0</v>
      </c>
      <c r="L63" t="s">
        <v>88</v>
      </c>
    </row>
    <row r="64" spans="1:14" x14ac:dyDescent="0.2">
      <c r="A64" s="8" t="s">
        <v>378</v>
      </c>
      <c r="B64" s="8" t="s">
        <v>379</v>
      </c>
      <c r="C64">
        <v>2005</v>
      </c>
      <c r="D64" t="s">
        <v>17</v>
      </c>
      <c r="E64">
        <v>1</v>
      </c>
      <c r="F64" t="s">
        <v>54</v>
      </c>
      <c r="G64" t="s">
        <v>23</v>
      </c>
      <c r="H64" t="s">
        <v>842</v>
      </c>
      <c r="I64" t="s">
        <v>21</v>
      </c>
      <c r="J64" t="s">
        <v>843</v>
      </c>
      <c r="K64">
        <v>0</v>
      </c>
      <c r="L64" t="s">
        <v>23</v>
      </c>
    </row>
    <row r="65" spans="1:12" x14ac:dyDescent="0.2">
      <c r="A65" s="8" t="s">
        <v>383</v>
      </c>
      <c r="B65" s="8" t="s">
        <v>384</v>
      </c>
      <c r="C65">
        <v>2005</v>
      </c>
      <c r="D65" t="s">
        <v>17</v>
      </c>
      <c r="E65">
        <v>1</v>
      </c>
      <c r="F65" t="s">
        <v>629</v>
      </c>
      <c r="G65" t="s">
        <v>23</v>
      </c>
      <c r="H65" t="s">
        <v>842</v>
      </c>
      <c r="I65" t="s">
        <v>21</v>
      </c>
      <c r="J65" t="s">
        <v>844</v>
      </c>
      <c r="K65">
        <v>0</v>
      </c>
      <c r="L65" t="s">
        <v>23</v>
      </c>
    </row>
    <row r="66" spans="1:12" x14ac:dyDescent="0.2">
      <c r="A66" s="8" t="s">
        <v>388</v>
      </c>
      <c r="B66" s="8" t="s">
        <v>389</v>
      </c>
      <c r="C66">
        <v>2005</v>
      </c>
      <c r="D66" t="s">
        <v>17</v>
      </c>
      <c r="E66">
        <v>3</v>
      </c>
      <c r="F66" t="s">
        <v>44</v>
      </c>
      <c r="G66" t="s">
        <v>23</v>
      </c>
      <c r="H66" t="s">
        <v>845</v>
      </c>
      <c r="I66" t="s">
        <v>21</v>
      </c>
      <c r="J66" t="s">
        <v>846</v>
      </c>
      <c r="K66">
        <v>0</v>
      </c>
      <c r="L66" t="s">
        <v>23</v>
      </c>
    </row>
    <row r="67" spans="1:12" x14ac:dyDescent="0.2">
      <c r="A67" s="8" t="s">
        <v>393</v>
      </c>
      <c r="B67" s="8" t="s">
        <v>394</v>
      </c>
      <c r="C67">
        <v>2006</v>
      </c>
      <c r="D67" t="s">
        <v>17</v>
      </c>
      <c r="E67">
        <v>1</v>
      </c>
      <c r="F67" t="s">
        <v>18</v>
      </c>
      <c r="G67" t="s">
        <v>23</v>
      </c>
      <c r="H67" t="s">
        <v>847</v>
      </c>
      <c r="I67" t="s">
        <v>30</v>
      </c>
      <c r="J67" t="s">
        <v>848</v>
      </c>
      <c r="K67" t="s">
        <v>39</v>
      </c>
      <c r="L67" t="s">
        <v>23</v>
      </c>
    </row>
    <row r="68" spans="1:12" x14ac:dyDescent="0.2">
      <c r="A68" s="8" t="s">
        <v>86</v>
      </c>
      <c r="B68" s="8" t="s">
        <v>87</v>
      </c>
      <c r="C68">
        <v>2007</v>
      </c>
      <c r="D68" t="s">
        <v>17</v>
      </c>
      <c r="E68">
        <v>1</v>
      </c>
      <c r="F68" t="s">
        <v>629</v>
      </c>
      <c r="G68" t="s">
        <v>23</v>
      </c>
      <c r="I68" t="s">
        <v>21</v>
      </c>
      <c r="J68" t="s">
        <v>849</v>
      </c>
      <c r="K68" t="s">
        <v>39</v>
      </c>
      <c r="L68" t="s">
        <v>23</v>
      </c>
    </row>
    <row r="69" spans="1:12" x14ac:dyDescent="0.2">
      <c r="A69" s="8" t="s">
        <v>15</v>
      </c>
      <c r="B69" s="8" t="s">
        <v>16</v>
      </c>
      <c r="C69">
        <v>2007</v>
      </c>
      <c r="D69" t="s">
        <v>17</v>
      </c>
      <c r="E69">
        <v>1</v>
      </c>
      <c r="F69" t="s">
        <v>18</v>
      </c>
      <c r="G69" t="s">
        <v>37</v>
      </c>
      <c r="H69" t="s">
        <v>836</v>
      </c>
      <c r="I69" t="s">
        <v>21</v>
      </c>
      <c r="J69" t="s">
        <v>850</v>
      </c>
      <c r="K69">
        <v>0</v>
      </c>
      <c r="L69" t="s">
        <v>23</v>
      </c>
    </row>
    <row r="70" spans="1:12" x14ac:dyDescent="0.2">
      <c r="A70" s="8" t="s">
        <v>398</v>
      </c>
      <c r="B70" s="8" t="s">
        <v>399</v>
      </c>
      <c r="C70">
        <v>2007</v>
      </c>
      <c r="D70" t="s">
        <v>17</v>
      </c>
      <c r="E70">
        <v>1</v>
      </c>
      <c r="F70" t="s">
        <v>629</v>
      </c>
      <c r="G70" t="s">
        <v>23</v>
      </c>
      <c r="H70" t="s">
        <v>842</v>
      </c>
      <c r="I70" t="s">
        <v>21</v>
      </c>
      <c r="J70" t="s">
        <v>851</v>
      </c>
      <c r="K70">
        <v>0</v>
      </c>
      <c r="L70" t="s">
        <v>23</v>
      </c>
    </row>
    <row r="71" spans="1:12" x14ac:dyDescent="0.2">
      <c r="A71" s="8" t="s">
        <v>724</v>
      </c>
      <c r="B71" s="8" t="s">
        <v>725</v>
      </c>
      <c r="C71">
        <v>2007</v>
      </c>
      <c r="D71" t="s">
        <v>17</v>
      </c>
      <c r="E71">
        <v>1</v>
      </c>
      <c r="F71" t="s">
        <v>629</v>
      </c>
      <c r="G71" t="s">
        <v>694</v>
      </c>
      <c r="I71" t="s">
        <v>30</v>
      </c>
      <c r="J71" t="s">
        <v>852</v>
      </c>
      <c r="K71" t="s">
        <v>39</v>
      </c>
      <c r="L71" t="s">
        <v>23</v>
      </c>
    </row>
    <row r="72" spans="1:12" x14ac:dyDescent="0.2">
      <c r="A72" s="8" t="s">
        <v>403</v>
      </c>
      <c r="B72" s="8" t="s">
        <v>404</v>
      </c>
      <c r="C72">
        <v>2008</v>
      </c>
      <c r="D72" t="s">
        <v>30</v>
      </c>
      <c r="E72">
        <v>1</v>
      </c>
      <c r="F72" t="s">
        <v>853</v>
      </c>
      <c r="G72" t="s">
        <v>23</v>
      </c>
      <c r="H72" t="s">
        <v>854</v>
      </c>
      <c r="I72" t="s">
        <v>21</v>
      </c>
      <c r="J72" t="s">
        <v>855</v>
      </c>
      <c r="K72">
        <v>0</v>
      </c>
      <c r="L72" t="s">
        <v>23</v>
      </c>
    </row>
    <row r="73" spans="1:12" x14ac:dyDescent="0.2">
      <c r="A73" s="8" t="s">
        <v>409</v>
      </c>
      <c r="B73" s="8" t="s">
        <v>410</v>
      </c>
      <c r="C73">
        <v>2008</v>
      </c>
      <c r="D73" t="s">
        <v>17</v>
      </c>
      <c r="E73">
        <v>1</v>
      </c>
      <c r="F73" t="s">
        <v>411</v>
      </c>
      <c r="G73" t="s">
        <v>23</v>
      </c>
      <c r="H73" t="s">
        <v>856</v>
      </c>
      <c r="I73" t="s">
        <v>21</v>
      </c>
      <c r="J73" t="s">
        <v>857</v>
      </c>
      <c r="K73">
        <v>0</v>
      </c>
      <c r="L73" t="s">
        <v>23</v>
      </c>
    </row>
    <row r="74" spans="1:12" x14ac:dyDescent="0.2">
      <c r="A74" s="8" t="s">
        <v>415</v>
      </c>
      <c r="B74" s="8" t="s">
        <v>416</v>
      </c>
      <c r="C74">
        <v>2008</v>
      </c>
      <c r="D74" t="s">
        <v>17</v>
      </c>
      <c r="E74">
        <v>2</v>
      </c>
      <c r="F74" t="s">
        <v>417</v>
      </c>
      <c r="G74" t="s">
        <v>23</v>
      </c>
      <c r="H74" t="s">
        <v>807</v>
      </c>
      <c r="I74" t="s">
        <v>30</v>
      </c>
      <c r="J74" t="s">
        <v>858</v>
      </c>
      <c r="K74">
        <v>0</v>
      </c>
      <c r="L74" t="s">
        <v>23</v>
      </c>
    </row>
    <row r="75" spans="1:12" x14ac:dyDescent="0.2">
      <c r="A75" s="8" t="s">
        <v>421</v>
      </c>
      <c r="B75" s="8" t="s">
        <v>422</v>
      </c>
      <c r="C75">
        <v>2008</v>
      </c>
      <c r="D75" t="s">
        <v>17</v>
      </c>
      <c r="E75">
        <v>1</v>
      </c>
      <c r="F75" t="s">
        <v>417</v>
      </c>
      <c r="G75" t="s">
        <v>23</v>
      </c>
      <c r="H75" t="s">
        <v>807</v>
      </c>
      <c r="I75" t="s">
        <v>30</v>
      </c>
      <c r="J75" t="s">
        <v>859</v>
      </c>
      <c r="K75">
        <v>0</v>
      </c>
      <c r="L75" t="s">
        <v>23</v>
      </c>
    </row>
    <row r="76" spans="1:12" x14ac:dyDescent="0.2">
      <c r="A76" s="8" t="s">
        <v>427</v>
      </c>
      <c r="B76" s="8" t="s">
        <v>428</v>
      </c>
      <c r="C76">
        <v>2008</v>
      </c>
      <c r="D76" t="s">
        <v>17</v>
      </c>
      <c r="E76">
        <v>1</v>
      </c>
      <c r="F76" t="s">
        <v>629</v>
      </c>
      <c r="G76" t="s">
        <v>23</v>
      </c>
      <c r="H76" t="s">
        <v>860</v>
      </c>
      <c r="I76" t="s">
        <v>30</v>
      </c>
      <c r="J76" t="s">
        <v>861</v>
      </c>
      <c r="K76" t="s">
        <v>17</v>
      </c>
      <c r="L76" t="s">
        <v>23</v>
      </c>
    </row>
    <row r="77" spans="1:12" x14ac:dyDescent="0.2">
      <c r="A77" s="8" t="s">
        <v>432</v>
      </c>
      <c r="B77" s="8" t="s">
        <v>433</v>
      </c>
      <c r="C77">
        <v>2008</v>
      </c>
      <c r="D77" t="s">
        <v>17</v>
      </c>
      <c r="E77">
        <v>2</v>
      </c>
      <c r="F77" t="s">
        <v>36</v>
      </c>
      <c r="G77" t="s">
        <v>23</v>
      </c>
      <c r="H77" t="s">
        <v>807</v>
      </c>
      <c r="I77" t="s">
        <v>30</v>
      </c>
      <c r="J77" t="s">
        <v>862</v>
      </c>
      <c r="K77">
        <v>0</v>
      </c>
      <c r="L77" t="s">
        <v>23</v>
      </c>
    </row>
    <row r="78" spans="1:12" x14ac:dyDescent="0.2">
      <c r="A78" s="8" t="s">
        <v>728</v>
      </c>
      <c r="B78" s="8" t="s">
        <v>729</v>
      </c>
      <c r="C78">
        <v>2008</v>
      </c>
      <c r="D78" t="s">
        <v>17</v>
      </c>
      <c r="E78">
        <v>2</v>
      </c>
      <c r="F78" t="s">
        <v>863</v>
      </c>
      <c r="G78" t="s">
        <v>23</v>
      </c>
      <c r="I78" t="s">
        <v>30</v>
      </c>
      <c r="J78" t="s">
        <v>864</v>
      </c>
      <c r="K78">
        <v>0</v>
      </c>
      <c r="L78" t="s">
        <v>23</v>
      </c>
    </row>
    <row r="79" spans="1:12" x14ac:dyDescent="0.2">
      <c r="A79" s="8" t="s">
        <v>437</v>
      </c>
      <c r="B79" s="8" t="s">
        <v>438</v>
      </c>
      <c r="C79">
        <v>2009</v>
      </c>
      <c r="D79" t="s">
        <v>17</v>
      </c>
      <c r="E79">
        <v>1</v>
      </c>
      <c r="F79" t="s">
        <v>629</v>
      </c>
      <c r="G79" t="s">
        <v>23</v>
      </c>
      <c r="H79" t="s">
        <v>865</v>
      </c>
      <c r="I79" t="s">
        <v>21</v>
      </c>
      <c r="J79" t="s">
        <v>866</v>
      </c>
      <c r="K79">
        <v>0</v>
      </c>
      <c r="L79" t="s">
        <v>23</v>
      </c>
    </row>
    <row r="80" spans="1:12" x14ac:dyDescent="0.2">
      <c r="A80" s="8" t="s">
        <v>103</v>
      </c>
      <c r="B80" s="8" t="s">
        <v>104</v>
      </c>
      <c r="C80">
        <v>2009</v>
      </c>
      <c r="D80" t="s">
        <v>30</v>
      </c>
      <c r="E80">
        <v>1</v>
      </c>
      <c r="F80" t="s">
        <v>54</v>
      </c>
      <c r="G80" t="s">
        <v>23</v>
      </c>
      <c r="H80" t="s">
        <v>506</v>
      </c>
      <c r="I80" t="s">
        <v>30</v>
      </c>
      <c r="J80" t="s">
        <v>867</v>
      </c>
      <c r="K80">
        <v>0</v>
      </c>
      <c r="L80" t="s">
        <v>23</v>
      </c>
    </row>
    <row r="81" spans="1:12" x14ac:dyDescent="0.2">
      <c r="A81" s="8" t="s">
        <v>442</v>
      </c>
      <c r="B81" s="8" t="s">
        <v>443</v>
      </c>
      <c r="C81">
        <v>2009</v>
      </c>
      <c r="D81" t="s">
        <v>17</v>
      </c>
      <c r="E81">
        <v>2</v>
      </c>
      <c r="F81" t="s">
        <v>417</v>
      </c>
      <c r="G81" t="s">
        <v>23</v>
      </c>
      <c r="H81" t="s">
        <v>868</v>
      </c>
      <c r="I81" t="s">
        <v>21</v>
      </c>
      <c r="J81" t="s">
        <v>869</v>
      </c>
      <c r="K81">
        <v>0</v>
      </c>
      <c r="L81" t="s">
        <v>23</v>
      </c>
    </row>
    <row r="82" spans="1:12" x14ac:dyDescent="0.2">
      <c r="A82" s="8" t="s">
        <v>447</v>
      </c>
      <c r="B82" s="8" t="s">
        <v>448</v>
      </c>
      <c r="C82">
        <v>2009</v>
      </c>
      <c r="D82" t="s">
        <v>17</v>
      </c>
      <c r="E82">
        <v>1</v>
      </c>
      <c r="F82" t="s">
        <v>870</v>
      </c>
      <c r="G82" t="s">
        <v>23</v>
      </c>
      <c r="H82" t="s">
        <v>871</v>
      </c>
      <c r="I82" t="s">
        <v>21</v>
      </c>
      <c r="J82" t="s">
        <v>872</v>
      </c>
      <c r="K82">
        <v>0</v>
      </c>
      <c r="L82" t="s">
        <v>23</v>
      </c>
    </row>
    <row r="83" spans="1:12" x14ac:dyDescent="0.2">
      <c r="A83" s="8" t="s">
        <v>453</v>
      </c>
      <c r="B83" s="8" t="s">
        <v>454</v>
      </c>
      <c r="C83">
        <v>2009</v>
      </c>
      <c r="D83" t="s">
        <v>17</v>
      </c>
      <c r="E83">
        <v>1</v>
      </c>
      <c r="F83" t="s">
        <v>54</v>
      </c>
      <c r="G83" t="s">
        <v>23</v>
      </c>
      <c r="H83" t="s">
        <v>873</v>
      </c>
      <c r="I83" t="s">
        <v>30</v>
      </c>
      <c r="J83" t="s">
        <v>874</v>
      </c>
      <c r="K83">
        <v>0</v>
      </c>
      <c r="L83" t="s">
        <v>23</v>
      </c>
    </row>
    <row r="84" spans="1:12" x14ac:dyDescent="0.2">
      <c r="A84" s="8" t="s">
        <v>458</v>
      </c>
      <c r="B84" s="8" t="s">
        <v>459</v>
      </c>
      <c r="C84">
        <v>2009</v>
      </c>
      <c r="D84" t="s">
        <v>17</v>
      </c>
      <c r="E84">
        <v>1</v>
      </c>
      <c r="F84" t="s">
        <v>806</v>
      </c>
      <c r="G84" t="s">
        <v>23</v>
      </c>
      <c r="H84" t="s">
        <v>875</v>
      </c>
      <c r="I84" t="s">
        <v>21</v>
      </c>
      <c r="J84" t="s">
        <v>876</v>
      </c>
      <c r="K84">
        <v>0</v>
      </c>
      <c r="L84" t="s">
        <v>23</v>
      </c>
    </row>
    <row r="85" spans="1:12" x14ac:dyDescent="0.2">
      <c r="A85" s="8" t="s">
        <v>463</v>
      </c>
      <c r="B85" s="8" t="s">
        <v>464</v>
      </c>
      <c r="C85">
        <v>2010</v>
      </c>
      <c r="D85" t="s">
        <v>17</v>
      </c>
      <c r="E85">
        <v>1</v>
      </c>
      <c r="F85" t="s">
        <v>417</v>
      </c>
      <c r="G85" t="s">
        <v>23</v>
      </c>
      <c r="H85" t="s">
        <v>877</v>
      </c>
      <c r="I85" t="s">
        <v>30</v>
      </c>
      <c r="J85" t="s">
        <v>878</v>
      </c>
      <c r="K85">
        <v>0</v>
      </c>
      <c r="L85" t="s">
        <v>23</v>
      </c>
    </row>
    <row r="86" spans="1:12" x14ac:dyDescent="0.2">
      <c r="A86" s="8" t="s">
        <v>92</v>
      </c>
      <c r="B86" s="8" t="s">
        <v>93</v>
      </c>
      <c r="C86">
        <v>2010</v>
      </c>
      <c r="D86" t="s">
        <v>30</v>
      </c>
      <c r="E86">
        <v>1</v>
      </c>
      <c r="F86" t="s">
        <v>629</v>
      </c>
      <c r="G86" t="s">
        <v>23</v>
      </c>
      <c r="H86" t="s">
        <v>865</v>
      </c>
      <c r="I86" t="s">
        <v>21</v>
      </c>
      <c r="J86" t="s">
        <v>879</v>
      </c>
      <c r="K86">
        <v>0</v>
      </c>
      <c r="L86" t="s">
        <v>23</v>
      </c>
    </row>
    <row r="87" spans="1:12" x14ac:dyDescent="0.2">
      <c r="A87" s="8" t="s">
        <v>468</v>
      </c>
      <c r="B87" s="8" t="s">
        <v>469</v>
      </c>
      <c r="C87">
        <v>2010</v>
      </c>
      <c r="D87" t="s">
        <v>30</v>
      </c>
      <c r="E87">
        <v>1</v>
      </c>
      <c r="F87" t="s">
        <v>629</v>
      </c>
      <c r="G87" t="s">
        <v>23</v>
      </c>
      <c r="H87" t="s">
        <v>880</v>
      </c>
      <c r="I87" t="s">
        <v>106</v>
      </c>
      <c r="J87" t="s">
        <v>881</v>
      </c>
      <c r="K87">
        <v>0</v>
      </c>
      <c r="L87" t="s">
        <v>23</v>
      </c>
    </row>
    <row r="88" spans="1:12" x14ac:dyDescent="0.2">
      <c r="A88" s="8" t="s">
        <v>734</v>
      </c>
      <c r="B88" s="8" t="s">
        <v>735</v>
      </c>
      <c r="C88">
        <v>2010</v>
      </c>
      <c r="D88" t="s">
        <v>17</v>
      </c>
      <c r="E88">
        <v>3</v>
      </c>
      <c r="F88" t="s">
        <v>36</v>
      </c>
      <c r="G88" t="s">
        <v>23</v>
      </c>
      <c r="H88" t="s">
        <v>339</v>
      </c>
      <c r="I88" t="s">
        <v>106</v>
      </c>
      <c r="J88" t="s">
        <v>882</v>
      </c>
      <c r="K88">
        <v>0</v>
      </c>
      <c r="L88" t="s">
        <v>23</v>
      </c>
    </row>
    <row r="89" spans="1:12" x14ac:dyDescent="0.2">
      <c r="A89" s="8" t="s">
        <v>473</v>
      </c>
      <c r="B89" s="8" t="s">
        <v>474</v>
      </c>
      <c r="C89">
        <v>2010</v>
      </c>
      <c r="D89" t="s">
        <v>17</v>
      </c>
      <c r="E89">
        <v>1</v>
      </c>
      <c r="F89" t="s">
        <v>18</v>
      </c>
      <c r="G89" t="s">
        <v>23</v>
      </c>
      <c r="H89" t="s">
        <v>807</v>
      </c>
      <c r="I89" t="s">
        <v>21</v>
      </c>
      <c r="J89" t="s">
        <v>883</v>
      </c>
      <c r="K89">
        <v>0</v>
      </c>
      <c r="L89" t="s">
        <v>23</v>
      </c>
    </row>
    <row r="90" spans="1:12" x14ac:dyDescent="0.2">
      <c r="A90" s="8" t="s">
        <v>478</v>
      </c>
      <c r="B90" s="8" t="s">
        <v>479</v>
      </c>
      <c r="C90">
        <v>2010</v>
      </c>
      <c r="D90" t="s">
        <v>17</v>
      </c>
      <c r="E90">
        <v>1</v>
      </c>
      <c r="F90" t="s">
        <v>629</v>
      </c>
      <c r="G90" t="s">
        <v>23</v>
      </c>
      <c r="H90" t="s">
        <v>880</v>
      </c>
      <c r="I90" t="s">
        <v>30</v>
      </c>
      <c r="J90" t="s">
        <v>884</v>
      </c>
      <c r="K90">
        <v>0</v>
      </c>
      <c r="L90" t="s">
        <v>23</v>
      </c>
    </row>
    <row r="91" spans="1:12" x14ac:dyDescent="0.2">
      <c r="A91" s="8" t="s">
        <v>483</v>
      </c>
      <c r="B91" s="8" t="s">
        <v>484</v>
      </c>
      <c r="C91">
        <v>2010</v>
      </c>
      <c r="D91" t="s">
        <v>17</v>
      </c>
      <c r="E91">
        <v>1</v>
      </c>
      <c r="F91" t="s">
        <v>806</v>
      </c>
      <c r="G91" t="s">
        <v>23</v>
      </c>
      <c r="H91" t="s">
        <v>885</v>
      </c>
      <c r="I91" t="s">
        <v>30</v>
      </c>
      <c r="J91" t="s">
        <v>876</v>
      </c>
      <c r="K91">
        <v>0</v>
      </c>
      <c r="L91" t="s">
        <v>23</v>
      </c>
    </row>
    <row r="92" spans="1:12" x14ac:dyDescent="0.2">
      <c r="A92" s="8" t="s">
        <v>150</v>
      </c>
      <c r="B92" s="8" t="s">
        <v>151</v>
      </c>
      <c r="C92">
        <v>2010</v>
      </c>
      <c r="D92" t="s">
        <v>17</v>
      </c>
      <c r="E92">
        <v>1</v>
      </c>
      <c r="F92" t="s">
        <v>629</v>
      </c>
      <c r="G92" t="s">
        <v>23</v>
      </c>
      <c r="H92" t="s">
        <v>117</v>
      </c>
      <c r="I92" t="s">
        <v>21</v>
      </c>
      <c r="J92" t="s">
        <v>886</v>
      </c>
      <c r="K92">
        <v>0</v>
      </c>
      <c r="L92" t="s">
        <v>23</v>
      </c>
    </row>
    <row r="93" spans="1:12" x14ac:dyDescent="0.2">
      <c r="A93" s="8" t="s">
        <v>488</v>
      </c>
      <c r="B93" s="8" t="s">
        <v>489</v>
      </c>
      <c r="C93">
        <v>2011</v>
      </c>
      <c r="D93" t="s">
        <v>17</v>
      </c>
      <c r="E93">
        <v>1</v>
      </c>
      <c r="F93" t="s">
        <v>18</v>
      </c>
      <c r="G93" t="s">
        <v>23</v>
      </c>
      <c r="H93" t="s">
        <v>887</v>
      </c>
      <c r="I93" t="s">
        <v>30</v>
      </c>
      <c r="J93" t="s">
        <v>888</v>
      </c>
      <c r="K93">
        <v>0</v>
      </c>
      <c r="L93" t="s">
        <v>23</v>
      </c>
    </row>
    <row r="94" spans="1:12" x14ac:dyDescent="0.2">
      <c r="A94" s="8" t="s">
        <v>740</v>
      </c>
      <c r="B94" s="8" t="s">
        <v>741</v>
      </c>
      <c r="C94">
        <v>2011</v>
      </c>
      <c r="D94" t="s">
        <v>17</v>
      </c>
      <c r="E94">
        <v>2</v>
      </c>
      <c r="F94" t="s">
        <v>629</v>
      </c>
      <c r="G94" t="s">
        <v>37</v>
      </c>
      <c r="I94" t="s">
        <v>30</v>
      </c>
      <c r="J94" t="s">
        <v>889</v>
      </c>
      <c r="K94" t="s">
        <v>39</v>
      </c>
      <c r="L94" t="s">
        <v>23</v>
      </c>
    </row>
    <row r="95" spans="1:12" x14ac:dyDescent="0.2">
      <c r="A95" s="8" t="s">
        <v>493</v>
      </c>
      <c r="B95" s="8" t="s">
        <v>494</v>
      </c>
      <c r="C95">
        <v>2011</v>
      </c>
      <c r="D95" t="s">
        <v>17</v>
      </c>
      <c r="E95">
        <v>1</v>
      </c>
      <c r="F95" t="s">
        <v>495</v>
      </c>
      <c r="G95" t="s">
        <v>23</v>
      </c>
      <c r="H95" t="s">
        <v>885</v>
      </c>
      <c r="I95" t="s">
        <v>30</v>
      </c>
      <c r="J95" t="s">
        <v>890</v>
      </c>
      <c r="K95">
        <v>0</v>
      </c>
      <c r="L95" t="s">
        <v>23</v>
      </c>
    </row>
    <row r="96" spans="1:12" x14ac:dyDescent="0.2">
      <c r="A96" s="8" t="s">
        <v>499</v>
      </c>
      <c r="B96" s="8" t="s">
        <v>500</v>
      </c>
      <c r="C96">
        <v>2011</v>
      </c>
      <c r="D96" t="s">
        <v>17</v>
      </c>
      <c r="E96">
        <v>1</v>
      </c>
      <c r="F96" t="s">
        <v>249</v>
      </c>
      <c r="G96" t="s">
        <v>23</v>
      </c>
      <c r="H96" t="s">
        <v>891</v>
      </c>
      <c r="I96" t="s">
        <v>30</v>
      </c>
      <c r="J96" t="s">
        <v>892</v>
      </c>
      <c r="K96" t="s">
        <v>39</v>
      </c>
      <c r="L96" t="s">
        <v>23</v>
      </c>
    </row>
    <row r="97" spans="1:14" x14ac:dyDescent="0.2">
      <c r="A97" s="8" t="s">
        <v>504</v>
      </c>
      <c r="B97" s="8" t="s">
        <v>505</v>
      </c>
      <c r="C97">
        <v>2012</v>
      </c>
      <c r="D97" t="s">
        <v>17</v>
      </c>
      <c r="E97">
        <v>2</v>
      </c>
      <c r="F97" t="s">
        <v>629</v>
      </c>
      <c r="G97" t="s">
        <v>23</v>
      </c>
      <c r="H97" t="s">
        <v>893</v>
      </c>
      <c r="I97" t="s">
        <v>30</v>
      </c>
      <c r="J97" t="s">
        <v>894</v>
      </c>
      <c r="K97" t="s">
        <v>39</v>
      </c>
      <c r="L97" t="s">
        <v>23</v>
      </c>
    </row>
    <row r="98" spans="1:14" x14ac:dyDescent="0.2">
      <c r="A98" s="8" t="s">
        <v>509</v>
      </c>
      <c r="B98" s="8" t="s">
        <v>510</v>
      </c>
      <c r="C98">
        <v>2013</v>
      </c>
      <c r="D98" t="s">
        <v>17</v>
      </c>
      <c r="E98">
        <v>2</v>
      </c>
      <c r="F98" t="s">
        <v>629</v>
      </c>
      <c r="G98" t="s">
        <v>23</v>
      </c>
      <c r="J98" t="s">
        <v>895</v>
      </c>
      <c r="K98">
        <v>0</v>
      </c>
      <c r="L98" t="s">
        <v>23</v>
      </c>
    </row>
    <row r="99" spans="1:14" x14ac:dyDescent="0.2">
      <c r="A99" s="8" t="s">
        <v>515</v>
      </c>
      <c r="B99" s="8" t="s">
        <v>516</v>
      </c>
      <c r="C99">
        <v>2013</v>
      </c>
      <c r="D99" t="s">
        <v>17</v>
      </c>
      <c r="E99">
        <v>1</v>
      </c>
      <c r="F99" t="s">
        <v>18</v>
      </c>
      <c r="G99" t="s">
        <v>23</v>
      </c>
      <c r="H99" t="s">
        <v>117</v>
      </c>
      <c r="I99" t="s">
        <v>30</v>
      </c>
      <c r="J99" t="s">
        <v>896</v>
      </c>
      <c r="K99" t="s">
        <v>17</v>
      </c>
      <c r="L99" t="s">
        <v>23</v>
      </c>
    </row>
    <row r="100" spans="1:14" x14ac:dyDescent="0.2">
      <c r="A100" s="8" t="s">
        <v>519</v>
      </c>
      <c r="B100" s="8" t="s">
        <v>520</v>
      </c>
      <c r="C100">
        <v>2013</v>
      </c>
      <c r="D100" t="s">
        <v>17</v>
      </c>
      <c r="E100">
        <v>2</v>
      </c>
      <c r="F100" t="s">
        <v>411</v>
      </c>
      <c r="G100" t="s">
        <v>23</v>
      </c>
      <c r="H100" t="s">
        <v>897</v>
      </c>
      <c r="I100" t="s">
        <v>30</v>
      </c>
      <c r="J100" t="s">
        <v>898</v>
      </c>
      <c r="K100">
        <v>0</v>
      </c>
      <c r="L100" t="s">
        <v>23</v>
      </c>
    </row>
    <row r="101" spans="1:14" x14ac:dyDescent="0.2">
      <c r="A101" s="8" t="s">
        <v>524</v>
      </c>
      <c r="B101" s="8" t="s">
        <v>525</v>
      </c>
      <c r="C101">
        <v>2013</v>
      </c>
      <c r="D101" t="s">
        <v>17</v>
      </c>
      <c r="E101">
        <v>2</v>
      </c>
      <c r="F101" t="s">
        <v>629</v>
      </c>
      <c r="G101" t="s">
        <v>23</v>
      </c>
      <c r="H101" t="s">
        <v>801</v>
      </c>
      <c r="I101" t="s">
        <v>21</v>
      </c>
      <c r="J101" t="s">
        <v>899</v>
      </c>
      <c r="K101">
        <v>0</v>
      </c>
      <c r="L101" t="s">
        <v>23</v>
      </c>
    </row>
    <row r="102" spans="1:14" x14ac:dyDescent="0.2">
      <c r="A102" s="8" t="s">
        <v>529</v>
      </c>
      <c r="B102" s="8" t="s">
        <v>530</v>
      </c>
      <c r="C102">
        <v>2014</v>
      </c>
      <c r="D102" t="s">
        <v>17</v>
      </c>
      <c r="E102">
        <v>2</v>
      </c>
      <c r="F102" t="s">
        <v>249</v>
      </c>
      <c r="G102" t="s">
        <v>23</v>
      </c>
      <c r="H102" t="s">
        <v>900</v>
      </c>
      <c r="I102" t="s">
        <v>21</v>
      </c>
      <c r="J102" t="s">
        <v>901</v>
      </c>
      <c r="K102">
        <v>0</v>
      </c>
      <c r="L102" t="s">
        <v>23</v>
      </c>
    </row>
    <row r="103" spans="1:14" x14ac:dyDescent="0.2">
      <c r="A103" s="8" t="s">
        <v>535</v>
      </c>
      <c r="B103" s="8" t="s">
        <v>536</v>
      </c>
      <c r="C103">
        <v>2014</v>
      </c>
      <c r="D103" t="s">
        <v>17</v>
      </c>
      <c r="E103">
        <v>1</v>
      </c>
      <c r="F103" t="s">
        <v>902</v>
      </c>
      <c r="G103" t="s">
        <v>23</v>
      </c>
      <c r="H103" t="s">
        <v>903</v>
      </c>
      <c r="I103" t="s">
        <v>30</v>
      </c>
      <c r="J103" t="s">
        <v>904</v>
      </c>
      <c r="K103">
        <v>0</v>
      </c>
      <c r="L103" t="s">
        <v>23</v>
      </c>
    </row>
    <row r="104" spans="1:14" x14ac:dyDescent="0.2">
      <c r="A104" s="8" t="s">
        <v>541</v>
      </c>
      <c r="B104" s="8" t="s">
        <v>542</v>
      </c>
      <c r="C104">
        <v>2014</v>
      </c>
      <c r="D104" t="s">
        <v>17</v>
      </c>
      <c r="E104">
        <v>1</v>
      </c>
      <c r="F104" t="s">
        <v>174</v>
      </c>
      <c r="G104" t="s">
        <v>23</v>
      </c>
      <c r="H104" t="s">
        <v>594</v>
      </c>
      <c r="I104" t="s">
        <v>30</v>
      </c>
      <c r="J104" t="s">
        <v>905</v>
      </c>
      <c r="K104">
        <v>0</v>
      </c>
      <c r="L104" t="s">
        <v>23</v>
      </c>
    </row>
    <row r="105" spans="1:14" x14ac:dyDescent="0.2">
      <c r="A105" s="8" t="s">
        <v>155</v>
      </c>
      <c r="B105" s="8" t="s">
        <v>156</v>
      </c>
      <c r="C105">
        <v>2014</v>
      </c>
      <c r="D105" t="s">
        <v>17</v>
      </c>
      <c r="E105">
        <v>1</v>
      </c>
      <c r="F105" t="s">
        <v>18</v>
      </c>
      <c r="G105" t="s">
        <v>23</v>
      </c>
      <c r="H105" t="s">
        <v>117</v>
      </c>
      <c r="I105" t="s">
        <v>21</v>
      </c>
      <c r="J105" t="s">
        <v>906</v>
      </c>
      <c r="K105">
        <v>0</v>
      </c>
      <c r="L105" t="s">
        <v>23</v>
      </c>
    </row>
    <row r="106" spans="1:14" x14ac:dyDescent="0.2">
      <c r="A106" s="8" t="s">
        <v>109</v>
      </c>
      <c r="B106" s="8" t="s">
        <v>110</v>
      </c>
      <c r="C106">
        <v>2015</v>
      </c>
      <c r="D106" t="s">
        <v>30</v>
      </c>
      <c r="E106">
        <v>1</v>
      </c>
      <c r="F106" t="s">
        <v>18</v>
      </c>
      <c r="G106" t="s">
        <v>23</v>
      </c>
      <c r="H106" t="s">
        <v>880</v>
      </c>
      <c r="I106" t="s">
        <v>30</v>
      </c>
      <c r="J106" t="s">
        <v>907</v>
      </c>
      <c r="K106">
        <v>0</v>
      </c>
      <c r="L106" t="s">
        <v>23</v>
      </c>
    </row>
    <row r="107" spans="1:14" x14ac:dyDescent="0.2">
      <c r="A107" s="8" t="s">
        <v>546</v>
      </c>
      <c r="B107" s="8" t="s">
        <v>547</v>
      </c>
      <c r="C107">
        <v>2015</v>
      </c>
      <c r="D107" t="s">
        <v>17</v>
      </c>
      <c r="E107">
        <v>1</v>
      </c>
      <c r="F107" t="s">
        <v>548</v>
      </c>
      <c r="G107" t="s">
        <v>23</v>
      </c>
      <c r="I107" t="s">
        <v>21</v>
      </c>
      <c r="J107" t="s">
        <v>908</v>
      </c>
      <c r="K107">
        <v>0</v>
      </c>
      <c r="L107" t="s">
        <v>23</v>
      </c>
    </row>
    <row r="108" spans="1:14" x14ac:dyDescent="0.2">
      <c r="A108" s="8" t="s">
        <v>552</v>
      </c>
      <c r="B108" s="8" t="s">
        <v>553</v>
      </c>
      <c r="C108">
        <v>2015</v>
      </c>
      <c r="D108" t="s">
        <v>17</v>
      </c>
      <c r="E108">
        <v>1</v>
      </c>
      <c r="F108" t="s">
        <v>54</v>
      </c>
      <c r="G108" t="s">
        <v>23</v>
      </c>
      <c r="H108" t="s">
        <v>903</v>
      </c>
      <c r="I108" t="s">
        <v>30</v>
      </c>
      <c r="J108" t="s">
        <v>909</v>
      </c>
      <c r="K108">
        <v>0</v>
      </c>
      <c r="L108" t="s">
        <v>23</v>
      </c>
    </row>
    <row r="109" spans="1:14" x14ac:dyDescent="0.2">
      <c r="A109" s="8" t="s">
        <v>557</v>
      </c>
      <c r="B109" s="8" t="s">
        <v>558</v>
      </c>
      <c r="C109">
        <v>2015</v>
      </c>
      <c r="D109" t="s">
        <v>17</v>
      </c>
      <c r="E109">
        <v>2</v>
      </c>
      <c r="F109" t="s">
        <v>629</v>
      </c>
      <c r="G109" t="s">
        <v>23</v>
      </c>
      <c r="H109" t="s">
        <v>910</v>
      </c>
      <c r="I109" t="s">
        <v>30</v>
      </c>
      <c r="J109" t="s">
        <v>911</v>
      </c>
      <c r="K109">
        <v>0</v>
      </c>
      <c r="L109" t="s">
        <v>23</v>
      </c>
    </row>
    <row r="110" spans="1:14" x14ac:dyDescent="0.2">
      <c r="A110" s="8" t="s">
        <v>562</v>
      </c>
      <c r="B110" s="8" t="s">
        <v>563</v>
      </c>
      <c r="C110">
        <v>2015</v>
      </c>
      <c r="D110" t="s">
        <v>17</v>
      </c>
      <c r="E110">
        <v>2</v>
      </c>
      <c r="F110" t="s">
        <v>629</v>
      </c>
      <c r="G110" t="s">
        <v>23</v>
      </c>
      <c r="H110" t="s">
        <v>761</v>
      </c>
      <c r="I110" t="s">
        <v>21</v>
      </c>
      <c r="J110" t="s">
        <v>912</v>
      </c>
      <c r="K110">
        <v>0</v>
      </c>
      <c r="L110" t="s">
        <v>23</v>
      </c>
      <c r="M110" t="s">
        <v>759</v>
      </c>
      <c r="N110" t="s">
        <v>759</v>
      </c>
    </row>
    <row r="111" spans="1:14" x14ac:dyDescent="0.2">
      <c r="A111" s="8" t="s">
        <v>567</v>
      </c>
      <c r="B111" s="8" t="s">
        <v>568</v>
      </c>
      <c r="C111">
        <v>2016</v>
      </c>
      <c r="D111" t="s">
        <v>17</v>
      </c>
      <c r="E111">
        <v>1</v>
      </c>
      <c r="F111" t="s">
        <v>54</v>
      </c>
      <c r="G111" t="s">
        <v>23</v>
      </c>
      <c r="H111" t="s">
        <v>146</v>
      </c>
      <c r="I111" t="s">
        <v>21</v>
      </c>
      <c r="J111" t="s">
        <v>913</v>
      </c>
      <c r="K111">
        <v>0</v>
      </c>
      <c r="L111" t="s">
        <v>23</v>
      </c>
    </row>
    <row r="112" spans="1:14" x14ac:dyDescent="0.2">
      <c r="A112" s="8" t="s">
        <v>745</v>
      </c>
      <c r="B112" s="8" t="s">
        <v>746</v>
      </c>
      <c r="C112">
        <v>2016</v>
      </c>
      <c r="D112" t="s">
        <v>17</v>
      </c>
      <c r="E112">
        <v>1</v>
      </c>
      <c r="F112" t="s">
        <v>18</v>
      </c>
      <c r="G112" t="s">
        <v>37</v>
      </c>
      <c r="I112" t="s">
        <v>30</v>
      </c>
      <c r="J112" t="s">
        <v>914</v>
      </c>
      <c r="K112" t="s">
        <v>39</v>
      </c>
      <c r="L112" t="s">
        <v>23</v>
      </c>
    </row>
    <row r="113" spans="1:13" x14ac:dyDescent="0.2">
      <c r="A113" s="8" t="s">
        <v>572</v>
      </c>
      <c r="B113" s="8" t="s">
        <v>573</v>
      </c>
      <c r="C113">
        <v>2017</v>
      </c>
      <c r="D113" t="s">
        <v>17</v>
      </c>
      <c r="E113">
        <v>1</v>
      </c>
      <c r="F113" t="s">
        <v>54</v>
      </c>
      <c r="G113" t="s">
        <v>23</v>
      </c>
      <c r="H113" t="s">
        <v>146</v>
      </c>
      <c r="I113" t="s">
        <v>21</v>
      </c>
      <c r="J113" t="s">
        <v>915</v>
      </c>
      <c r="K113">
        <v>0</v>
      </c>
      <c r="L113" t="s">
        <v>23</v>
      </c>
    </row>
    <row r="114" spans="1:13" x14ac:dyDescent="0.2">
      <c r="A114" s="8" t="s">
        <v>577</v>
      </c>
      <c r="B114" s="8" t="s">
        <v>578</v>
      </c>
      <c r="C114">
        <v>2017</v>
      </c>
      <c r="D114" t="s">
        <v>17</v>
      </c>
      <c r="E114">
        <v>1</v>
      </c>
      <c r="F114" t="s">
        <v>54</v>
      </c>
      <c r="G114" t="s">
        <v>23</v>
      </c>
      <c r="H114" t="s">
        <v>916</v>
      </c>
      <c r="I114" t="s">
        <v>30</v>
      </c>
      <c r="J114" t="s">
        <v>917</v>
      </c>
      <c r="K114" t="s">
        <v>17</v>
      </c>
      <c r="L114" t="s">
        <v>23</v>
      </c>
    </row>
    <row r="115" spans="1:13" x14ac:dyDescent="0.2">
      <c r="A115" s="8" t="s">
        <v>582</v>
      </c>
      <c r="B115" s="8" t="s">
        <v>583</v>
      </c>
      <c r="C115">
        <v>2019</v>
      </c>
      <c r="D115" t="s">
        <v>17</v>
      </c>
      <c r="E115">
        <v>1</v>
      </c>
      <c r="F115" t="s">
        <v>18</v>
      </c>
      <c r="G115" t="s">
        <v>23</v>
      </c>
      <c r="H115" t="s">
        <v>918</v>
      </c>
      <c r="I115" t="s">
        <v>30</v>
      </c>
      <c r="J115" t="s">
        <v>919</v>
      </c>
      <c r="K115">
        <v>0</v>
      </c>
      <c r="L115" t="s">
        <v>23</v>
      </c>
    </row>
    <row r="116" spans="1:13" x14ac:dyDescent="0.2">
      <c r="A116" s="8" t="s">
        <v>588</v>
      </c>
      <c r="B116" s="8" t="s">
        <v>589</v>
      </c>
      <c r="C116">
        <v>2020</v>
      </c>
      <c r="D116" t="s">
        <v>30</v>
      </c>
      <c r="E116">
        <v>1</v>
      </c>
      <c r="F116" t="s">
        <v>784</v>
      </c>
      <c r="G116" t="s">
        <v>23</v>
      </c>
      <c r="H116" t="s">
        <v>918</v>
      </c>
      <c r="I116" t="s">
        <v>21</v>
      </c>
      <c r="J116" t="s">
        <v>919</v>
      </c>
      <c r="K116">
        <v>0</v>
      </c>
      <c r="L116" t="s">
        <v>23</v>
      </c>
    </row>
    <row r="117" spans="1:13" x14ac:dyDescent="0.2">
      <c r="A117" s="8" t="s">
        <v>68</v>
      </c>
      <c r="B117" s="8" t="s">
        <v>593</v>
      </c>
      <c r="C117">
        <v>2020</v>
      </c>
      <c r="D117" t="s">
        <v>17</v>
      </c>
      <c r="E117">
        <v>2</v>
      </c>
      <c r="F117" t="s">
        <v>806</v>
      </c>
      <c r="G117" t="s">
        <v>37</v>
      </c>
      <c r="H117" t="s">
        <v>920</v>
      </c>
      <c r="I117" t="s">
        <v>21</v>
      </c>
      <c r="J117" t="s">
        <v>921</v>
      </c>
      <c r="K117">
        <v>0</v>
      </c>
      <c r="L117" t="s">
        <v>37</v>
      </c>
      <c r="M117" t="s">
        <v>922</v>
      </c>
    </row>
    <row r="118" spans="1:13" x14ac:dyDescent="0.2">
      <c r="A118" s="8" t="s">
        <v>68</v>
      </c>
      <c r="B118" s="8" t="s">
        <v>160</v>
      </c>
      <c r="C118">
        <v>2021</v>
      </c>
      <c r="D118" t="s">
        <v>30</v>
      </c>
      <c r="E118">
        <v>2</v>
      </c>
      <c r="F118" t="s">
        <v>784</v>
      </c>
      <c r="G118" t="s">
        <v>37</v>
      </c>
      <c r="H118" t="s">
        <v>923</v>
      </c>
      <c r="I118" t="s">
        <v>106</v>
      </c>
      <c r="J118" t="s">
        <v>921</v>
      </c>
      <c r="K118">
        <v>0</v>
      </c>
      <c r="L118" t="s">
        <v>23</v>
      </c>
    </row>
    <row r="119" spans="1:13" x14ac:dyDescent="0.2">
      <c r="A119" s="8" t="s">
        <v>596</v>
      </c>
      <c r="B119" s="8" t="s">
        <v>597</v>
      </c>
      <c r="C119">
        <v>2021</v>
      </c>
      <c r="D119" t="s">
        <v>17</v>
      </c>
      <c r="E119">
        <v>1</v>
      </c>
      <c r="F119" t="s">
        <v>629</v>
      </c>
      <c r="G119" t="s">
        <v>23</v>
      </c>
      <c r="H119" t="s">
        <v>924</v>
      </c>
      <c r="I119" t="s">
        <v>21</v>
      </c>
      <c r="J119" t="s">
        <v>925</v>
      </c>
      <c r="K119">
        <v>0</v>
      </c>
      <c r="L119" t="s">
        <v>23</v>
      </c>
    </row>
    <row r="120" spans="1:13" x14ac:dyDescent="0.2">
      <c r="A120" s="8" t="s">
        <v>601</v>
      </c>
      <c r="B120" s="8" t="s">
        <v>602</v>
      </c>
      <c r="C120">
        <v>2022</v>
      </c>
      <c r="D120" t="s">
        <v>17</v>
      </c>
      <c r="E120">
        <v>1</v>
      </c>
      <c r="F120" t="s">
        <v>54</v>
      </c>
      <c r="G120" t="s">
        <v>23</v>
      </c>
      <c r="H120" t="s">
        <v>761</v>
      </c>
      <c r="I120" t="s">
        <v>21</v>
      </c>
      <c r="J120" t="s">
        <v>926</v>
      </c>
      <c r="K120">
        <v>0</v>
      </c>
      <c r="L120" t="s">
        <v>23</v>
      </c>
    </row>
    <row r="121" spans="1:13" x14ac:dyDescent="0.2">
      <c r="A121" s="8" t="s">
        <v>68</v>
      </c>
      <c r="B121" s="8" t="s">
        <v>69</v>
      </c>
      <c r="C121">
        <v>2022</v>
      </c>
      <c r="D121" t="s">
        <v>17</v>
      </c>
      <c r="E121">
        <v>2</v>
      </c>
      <c r="F121" t="s">
        <v>629</v>
      </c>
      <c r="G121" t="s">
        <v>37</v>
      </c>
      <c r="I121" t="s">
        <v>21</v>
      </c>
      <c r="J121" t="s">
        <v>921</v>
      </c>
      <c r="K121">
        <v>0</v>
      </c>
      <c r="L121" t="s">
        <v>23</v>
      </c>
    </row>
    <row r="122" spans="1:13" ht="32" x14ac:dyDescent="0.2">
      <c r="A122" s="8" t="s">
        <v>606</v>
      </c>
      <c r="B122" s="7" t="s">
        <v>607</v>
      </c>
      <c r="C122">
        <v>2022</v>
      </c>
      <c r="D122" t="s">
        <v>17</v>
      </c>
      <c r="E122">
        <v>4</v>
      </c>
      <c r="F122" t="s">
        <v>249</v>
      </c>
      <c r="G122" t="s">
        <v>23</v>
      </c>
      <c r="J122" t="s">
        <v>927</v>
      </c>
      <c r="K122">
        <v>0</v>
      </c>
      <c r="L122" t="s">
        <v>23</v>
      </c>
    </row>
    <row r="123" spans="1:13" x14ac:dyDescent="0.2">
      <c r="A123" s="8" t="s">
        <v>613</v>
      </c>
      <c r="B123" s="8" t="s">
        <v>614</v>
      </c>
      <c r="C123">
        <v>2022</v>
      </c>
      <c r="D123" t="s">
        <v>17</v>
      </c>
      <c r="E123">
        <v>1</v>
      </c>
      <c r="F123" t="s">
        <v>18</v>
      </c>
      <c r="G123" t="s">
        <v>23</v>
      </c>
      <c r="H123" t="s">
        <v>928</v>
      </c>
      <c r="I123" t="s">
        <v>21</v>
      </c>
      <c r="J123" t="s">
        <v>929</v>
      </c>
      <c r="K123">
        <v>0</v>
      </c>
      <c r="L123" t="s">
        <v>23</v>
      </c>
    </row>
    <row r="124" spans="1:13" x14ac:dyDescent="0.2">
      <c r="A124" s="8" t="s">
        <v>618</v>
      </c>
      <c r="B124" s="8" t="s">
        <v>619</v>
      </c>
      <c r="C124">
        <v>2022</v>
      </c>
      <c r="D124" t="s">
        <v>17</v>
      </c>
      <c r="E124">
        <v>1</v>
      </c>
      <c r="F124" t="s">
        <v>629</v>
      </c>
      <c r="G124" t="s">
        <v>23</v>
      </c>
      <c r="H124" t="s">
        <v>930</v>
      </c>
      <c r="I124" t="s">
        <v>21</v>
      </c>
      <c r="J124" t="s">
        <v>931</v>
      </c>
      <c r="K124">
        <v>0</v>
      </c>
      <c r="L124" t="s">
        <v>23</v>
      </c>
    </row>
    <row r="125" spans="1:13" x14ac:dyDescent="0.2">
      <c r="A125" s="8" t="s">
        <v>72</v>
      </c>
      <c r="B125" s="8" t="s">
        <v>73</v>
      </c>
      <c r="C125">
        <v>2022</v>
      </c>
      <c r="D125" t="s">
        <v>17</v>
      </c>
      <c r="E125">
        <v>1</v>
      </c>
      <c r="F125" t="s">
        <v>806</v>
      </c>
      <c r="G125" t="s">
        <v>37</v>
      </c>
      <c r="I125" t="s">
        <v>30</v>
      </c>
      <c r="J125" t="s">
        <v>932</v>
      </c>
      <c r="K125" t="s">
        <v>39</v>
      </c>
      <c r="L125" t="s">
        <v>23</v>
      </c>
    </row>
    <row r="126" spans="1:13" x14ac:dyDescent="0.2">
      <c r="A126" s="8" t="s">
        <v>622</v>
      </c>
      <c r="B126" s="8" t="s">
        <v>933</v>
      </c>
      <c r="C126">
        <v>2022</v>
      </c>
      <c r="D126" t="s">
        <v>17</v>
      </c>
      <c r="E126">
        <v>1</v>
      </c>
      <c r="F126" t="s">
        <v>629</v>
      </c>
      <c r="G126" t="s">
        <v>23</v>
      </c>
      <c r="H126" t="s">
        <v>934</v>
      </c>
      <c r="I126" t="s">
        <v>30</v>
      </c>
      <c r="J126" t="s">
        <v>935</v>
      </c>
      <c r="K126">
        <v>0</v>
      </c>
      <c r="L126" t="s">
        <v>23</v>
      </c>
    </row>
    <row r="127" spans="1:13" x14ac:dyDescent="0.2">
      <c r="A127" s="8" t="s">
        <v>76</v>
      </c>
      <c r="B127" s="8" t="s">
        <v>77</v>
      </c>
      <c r="C127">
        <v>2023</v>
      </c>
      <c r="D127" t="s">
        <v>17</v>
      </c>
      <c r="E127">
        <v>1</v>
      </c>
      <c r="F127" t="s">
        <v>78</v>
      </c>
      <c r="G127" t="s">
        <v>37</v>
      </c>
      <c r="H127" t="s">
        <v>936</v>
      </c>
      <c r="I127" t="s">
        <v>30</v>
      </c>
      <c r="J127" t="s">
        <v>937</v>
      </c>
      <c r="K127" t="s">
        <v>39</v>
      </c>
      <c r="L127" t="s">
        <v>23</v>
      </c>
    </row>
    <row r="128" spans="1:13" x14ac:dyDescent="0.2">
      <c r="A128" s="8" t="s">
        <v>627</v>
      </c>
      <c r="B128" s="8" t="s">
        <v>628</v>
      </c>
      <c r="C128">
        <v>2023</v>
      </c>
      <c r="D128" t="s">
        <v>30</v>
      </c>
      <c r="E128">
        <v>1</v>
      </c>
      <c r="F128" t="s">
        <v>806</v>
      </c>
      <c r="G128" t="s">
        <v>23</v>
      </c>
      <c r="H128" t="s">
        <v>938</v>
      </c>
      <c r="I128" t="s">
        <v>30</v>
      </c>
      <c r="J128" t="s">
        <v>932</v>
      </c>
      <c r="K128" t="s">
        <v>39</v>
      </c>
      <c r="L128" t="s">
        <v>23</v>
      </c>
    </row>
    <row r="129" spans="1:12" x14ac:dyDescent="0.2">
      <c r="A129" s="8" t="s">
        <v>633</v>
      </c>
      <c r="B129" s="8" t="s">
        <v>634</v>
      </c>
      <c r="C129">
        <v>2023</v>
      </c>
      <c r="D129" t="s">
        <v>30</v>
      </c>
      <c r="E129">
        <v>2</v>
      </c>
      <c r="F129" t="s">
        <v>784</v>
      </c>
      <c r="G129" t="s">
        <v>37</v>
      </c>
      <c r="H129" t="s">
        <v>635</v>
      </c>
      <c r="I129" t="s">
        <v>21</v>
      </c>
      <c r="J129" t="s">
        <v>921</v>
      </c>
      <c r="K129">
        <v>0</v>
      </c>
      <c r="L129" t="s">
        <v>23</v>
      </c>
    </row>
    <row r="130" spans="1:12" x14ac:dyDescent="0.2">
      <c r="A130" s="8" t="s">
        <v>26</v>
      </c>
      <c r="B130" s="8" t="s">
        <v>939</v>
      </c>
      <c r="C130">
        <v>2023</v>
      </c>
      <c r="D130" t="s">
        <v>17</v>
      </c>
      <c r="E130">
        <v>1</v>
      </c>
      <c r="F130" t="s">
        <v>28</v>
      </c>
      <c r="G130" t="s">
        <v>37</v>
      </c>
      <c r="I130" t="s">
        <v>30</v>
      </c>
      <c r="J130" t="s">
        <v>940</v>
      </c>
      <c r="K130" t="s">
        <v>39</v>
      </c>
      <c r="L130" t="s">
        <v>23</v>
      </c>
    </row>
    <row r="131" spans="1:12" x14ac:dyDescent="0.2">
      <c r="A131" s="8" t="s">
        <v>636</v>
      </c>
      <c r="B131" s="8" t="s">
        <v>637</v>
      </c>
      <c r="C131">
        <v>2023</v>
      </c>
      <c r="D131" t="s">
        <v>17</v>
      </c>
      <c r="E131">
        <v>1</v>
      </c>
      <c r="F131" t="s">
        <v>629</v>
      </c>
      <c r="G131" t="s">
        <v>23</v>
      </c>
      <c r="H131" t="s">
        <v>941</v>
      </c>
      <c r="I131" t="s">
        <v>30</v>
      </c>
      <c r="J131" t="s">
        <v>942</v>
      </c>
      <c r="K131">
        <v>0</v>
      </c>
      <c r="L131" t="s">
        <v>23</v>
      </c>
    </row>
    <row r="132" spans="1:12" x14ac:dyDescent="0.2">
      <c r="A132" s="8" t="s">
        <v>641</v>
      </c>
      <c r="B132" s="8" t="s">
        <v>642</v>
      </c>
      <c r="C132">
        <v>2023</v>
      </c>
      <c r="D132" t="s">
        <v>17</v>
      </c>
      <c r="E132">
        <v>1</v>
      </c>
      <c r="F132" t="s">
        <v>629</v>
      </c>
      <c r="G132" t="s">
        <v>23</v>
      </c>
      <c r="H132" t="s">
        <v>943</v>
      </c>
      <c r="I132" t="s">
        <v>30</v>
      </c>
      <c r="J132" t="s">
        <v>944</v>
      </c>
      <c r="K132" t="s">
        <v>39</v>
      </c>
      <c r="L132" t="s">
        <v>23</v>
      </c>
    </row>
    <row r="133" spans="1:12" x14ac:dyDescent="0.2">
      <c r="A133" s="8" t="s">
        <v>646</v>
      </c>
      <c r="B133" s="8" t="s">
        <v>647</v>
      </c>
      <c r="C133">
        <v>2023</v>
      </c>
      <c r="D133" t="s">
        <v>17</v>
      </c>
      <c r="E133">
        <v>2</v>
      </c>
      <c r="F133" t="s">
        <v>54</v>
      </c>
      <c r="G133" t="s">
        <v>23</v>
      </c>
      <c r="H133" t="s">
        <v>594</v>
      </c>
      <c r="I133" t="s">
        <v>30</v>
      </c>
      <c r="J133" t="s">
        <v>945</v>
      </c>
      <c r="K133">
        <v>0</v>
      </c>
      <c r="L133" t="s">
        <v>23</v>
      </c>
    </row>
    <row r="134" spans="1:12" x14ac:dyDescent="0.2">
      <c r="A134" s="8" t="s">
        <v>646</v>
      </c>
      <c r="B134" s="8" t="s">
        <v>651</v>
      </c>
      <c r="C134">
        <v>2023</v>
      </c>
      <c r="D134" t="s">
        <v>17</v>
      </c>
      <c r="E134">
        <v>2</v>
      </c>
      <c r="F134" t="s">
        <v>54</v>
      </c>
      <c r="G134" t="s">
        <v>23</v>
      </c>
      <c r="H134" t="s">
        <v>594</v>
      </c>
      <c r="I134" t="s">
        <v>30</v>
      </c>
      <c r="J134" t="s">
        <v>946</v>
      </c>
      <c r="K134">
        <v>0</v>
      </c>
      <c r="L134" t="s">
        <v>23</v>
      </c>
    </row>
    <row r="135" spans="1:12" x14ac:dyDescent="0.2">
      <c r="A135" s="8" t="s">
        <v>655</v>
      </c>
      <c r="B135" s="8" t="s">
        <v>656</v>
      </c>
      <c r="C135">
        <v>2023</v>
      </c>
      <c r="D135" t="s">
        <v>17</v>
      </c>
      <c r="E135">
        <v>2</v>
      </c>
      <c r="F135" t="s">
        <v>36</v>
      </c>
      <c r="G135" t="s">
        <v>23</v>
      </c>
      <c r="H135" t="s">
        <v>947</v>
      </c>
      <c r="I135" t="s">
        <v>21</v>
      </c>
      <c r="J135" t="s">
        <v>948</v>
      </c>
      <c r="K135">
        <v>0</v>
      </c>
      <c r="L135" t="s">
        <v>23</v>
      </c>
    </row>
    <row r="136" spans="1:12" x14ac:dyDescent="0.2">
      <c r="A136" s="8" t="s">
        <v>660</v>
      </c>
      <c r="B136" s="8" t="s">
        <v>661</v>
      </c>
      <c r="C136">
        <v>2023</v>
      </c>
      <c r="D136" t="s">
        <v>17</v>
      </c>
      <c r="E136">
        <v>1</v>
      </c>
      <c r="F136" t="s">
        <v>18</v>
      </c>
      <c r="G136" t="s">
        <v>23</v>
      </c>
      <c r="H136" t="s">
        <v>900</v>
      </c>
      <c r="I136" t="s">
        <v>21</v>
      </c>
      <c r="J136" t="s">
        <v>949</v>
      </c>
      <c r="K136">
        <v>0</v>
      </c>
      <c r="L136" t="s">
        <v>23</v>
      </c>
    </row>
    <row r="137" spans="1:12" x14ac:dyDescent="0.2">
      <c r="A137" s="8" t="s">
        <v>665</v>
      </c>
      <c r="B137" s="8" t="s">
        <v>666</v>
      </c>
      <c r="C137">
        <v>2024</v>
      </c>
      <c r="D137" t="s">
        <v>17</v>
      </c>
      <c r="E137">
        <v>1</v>
      </c>
      <c r="F137" t="s">
        <v>629</v>
      </c>
      <c r="G137" t="s">
        <v>23</v>
      </c>
      <c r="H137" t="s">
        <v>950</v>
      </c>
      <c r="I137" t="s">
        <v>30</v>
      </c>
      <c r="J137" t="s">
        <v>951</v>
      </c>
      <c r="K137">
        <v>0</v>
      </c>
      <c r="L137" t="s">
        <v>23</v>
      </c>
    </row>
    <row r="138" spans="1:12" x14ac:dyDescent="0.2">
      <c r="A138" s="8" t="s">
        <v>669</v>
      </c>
      <c r="B138" s="8" t="s">
        <v>670</v>
      </c>
      <c r="C138">
        <v>2024</v>
      </c>
      <c r="D138" t="s">
        <v>17</v>
      </c>
      <c r="E138">
        <v>2</v>
      </c>
      <c r="F138" t="s">
        <v>629</v>
      </c>
      <c r="G138" t="s">
        <v>23</v>
      </c>
      <c r="H138" t="s">
        <v>594</v>
      </c>
      <c r="I138" t="s">
        <v>21</v>
      </c>
      <c r="J138" t="s">
        <v>952</v>
      </c>
      <c r="K138">
        <v>0</v>
      </c>
      <c r="L138" t="s">
        <v>23</v>
      </c>
    </row>
    <row r="139" spans="1:12" x14ac:dyDescent="0.2">
      <c r="A139" s="8" t="s">
        <v>641</v>
      </c>
      <c r="B139" s="8" t="s">
        <v>673</v>
      </c>
      <c r="C139">
        <v>2024</v>
      </c>
      <c r="D139" t="s">
        <v>30</v>
      </c>
      <c r="E139">
        <v>1</v>
      </c>
      <c r="F139" t="s">
        <v>629</v>
      </c>
      <c r="G139" t="s">
        <v>23</v>
      </c>
      <c r="H139" t="s">
        <v>953</v>
      </c>
      <c r="I139" t="s">
        <v>954</v>
      </c>
      <c r="J139" t="s">
        <v>955</v>
      </c>
      <c r="K139" t="s">
        <v>39</v>
      </c>
      <c r="L139" t="s">
        <v>23</v>
      </c>
    </row>
    <row r="140" spans="1:12" x14ac:dyDescent="0.2">
      <c r="A140" s="8" t="s">
        <v>677</v>
      </c>
      <c r="B140" s="8" t="s">
        <v>678</v>
      </c>
      <c r="C140">
        <v>2024</v>
      </c>
      <c r="D140" t="s">
        <v>17</v>
      </c>
      <c r="E140">
        <v>1</v>
      </c>
      <c r="F140" t="s">
        <v>54</v>
      </c>
      <c r="G140" t="s">
        <v>23</v>
      </c>
      <c r="H140" t="s">
        <v>920</v>
      </c>
      <c r="I140" t="s">
        <v>30</v>
      </c>
      <c r="J140" t="s">
        <v>956</v>
      </c>
      <c r="K140">
        <v>0</v>
      </c>
      <c r="L140" t="s">
        <v>23</v>
      </c>
    </row>
    <row r="141" spans="1:12" x14ac:dyDescent="0.2">
      <c r="A141" s="8" t="s">
        <v>680</v>
      </c>
      <c r="B141" s="8" t="s">
        <v>957</v>
      </c>
      <c r="C141">
        <v>2024</v>
      </c>
      <c r="D141" t="s">
        <v>17</v>
      </c>
      <c r="E141">
        <v>2</v>
      </c>
      <c r="F141" t="s">
        <v>629</v>
      </c>
      <c r="G141" t="s">
        <v>23</v>
      </c>
      <c r="H141" t="s">
        <v>339</v>
      </c>
      <c r="I141" t="s">
        <v>30</v>
      </c>
      <c r="J141" t="s">
        <v>958</v>
      </c>
      <c r="K141" t="s">
        <v>39</v>
      </c>
      <c r="L141" t="s">
        <v>23</v>
      </c>
    </row>
    <row r="142" spans="1:12" x14ac:dyDescent="0.2">
      <c r="A142" s="8" t="s">
        <v>165</v>
      </c>
      <c r="B142" s="8" t="s">
        <v>166</v>
      </c>
      <c r="C142">
        <v>2025</v>
      </c>
      <c r="D142" t="s">
        <v>30</v>
      </c>
      <c r="E142">
        <v>1</v>
      </c>
      <c r="F142" t="s">
        <v>768</v>
      </c>
      <c r="G142" t="s">
        <v>23</v>
      </c>
      <c r="H142" t="s">
        <v>842</v>
      </c>
      <c r="I142" t="s">
        <v>21</v>
      </c>
      <c r="J142" t="s">
        <v>956</v>
      </c>
      <c r="K142">
        <v>0</v>
      </c>
      <c r="L142" t="s">
        <v>23</v>
      </c>
    </row>
    <row r="143" spans="1:12" x14ac:dyDescent="0.2">
      <c r="A143" s="8" t="s">
        <v>82</v>
      </c>
      <c r="B143" s="8" t="s">
        <v>959</v>
      </c>
      <c r="C143">
        <v>2025</v>
      </c>
      <c r="D143" t="s">
        <v>17</v>
      </c>
      <c r="E143">
        <v>2</v>
      </c>
      <c r="F143" t="s">
        <v>54</v>
      </c>
      <c r="G143" t="s">
        <v>23</v>
      </c>
      <c r="H143" t="s">
        <v>903</v>
      </c>
      <c r="I143" t="s">
        <v>30</v>
      </c>
      <c r="J143" t="s">
        <v>960</v>
      </c>
      <c r="K143">
        <v>0</v>
      </c>
      <c r="L143" t="s">
        <v>23</v>
      </c>
    </row>
    <row r="144" spans="1:12" x14ac:dyDescent="0.2">
      <c r="A144" s="8" t="s">
        <v>82</v>
      </c>
      <c r="B144" s="8" t="s">
        <v>685</v>
      </c>
      <c r="C144">
        <v>2025</v>
      </c>
      <c r="D144" t="s">
        <v>17</v>
      </c>
      <c r="E144">
        <v>2</v>
      </c>
      <c r="F144" t="s">
        <v>806</v>
      </c>
      <c r="G144" t="s">
        <v>37</v>
      </c>
      <c r="H144" t="s">
        <v>953</v>
      </c>
      <c r="I144" t="s">
        <v>30</v>
      </c>
      <c r="J144" t="s">
        <v>960</v>
      </c>
      <c r="K144" t="s">
        <v>39</v>
      </c>
      <c r="L144" t="s">
        <v>23</v>
      </c>
    </row>
  </sheetData>
  <sheetProtection algorithmName="SHA-512" hashValue="0v2R/g+U6r9urgNe6UBtTSPPwDUG7e1OJQ6a0hd9SRAvUqdvi41aD2R8Zm1kuYd4gsuvlIa+tLBaKjDRAreoJw==" saltValue="iyxsNMHh2ZzQS3YdgbnZuQ==" spinCount="100000" sheet="1"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5"/>
  <sheetViews>
    <sheetView workbookViewId="0">
      <selection activeCell="B115" sqref="B115"/>
    </sheetView>
  </sheetViews>
  <sheetFormatPr baseColWidth="10" defaultColWidth="8.83203125" defaultRowHeight="15" x14ac:dyDescent="0.2"/>
  <cols>
    <col min="1" max="1" width="58.5" customWidth="1"/>
    <col min="2" max="2" width="68.1640625" customWidth="1"/>
    <col min="3" max="3" width="5" customWidth="1"/>
    <col min="4" max="4" width="10.83203125" customWidth="1"/>
    <col min="5" max="5" width="24.83203125" customWidth="1"/>
    <col min="6" max="6" width="15.1640625" customWidth="1"/>
    <col min="7" max="7" width="26.6640625" customWidth="1"/>
    <col min="8" max="8" width="55.5" customWidth="1"/>
    <col min="9" max="9" width="21" customWidth="1"/>
    <col min="12" max="12" width="24.6640625" customWidth="1"/>
  </cols>
  <sheetData>
    <row r="1" spans="1:1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48" x14ac:dyDescent="0.2">
      <c r="A2" s="8" t="s">
        <v>15</v>
      </c>
      <c r="B2" s="8" t="s">
        <v>16</v>
      </c>
      <c r="C2">
        <v>2007</v>
      </c>
      <c r="D2" t="s">
        <v>17</v>
      </c>
      <c r="E2" t="s">
        <v>18</v>
      </c>
      <c r="F2">
        <v>1</v>
      </c>
      <c r="G2" s="3" t="s">
        <v>19</v>
      </c>
      <c r="H2" t="s">
        <v>20</v>
      </c>
      <c r="I2" t="s">
        <v>21</v>
      </c>
      <c r="J2" t="s">
        <v>22</v>
      </c>
      <c r="K2">
        <v>0</v>
      </c>
      <c r="L2" t="s">
        <v>23</v>
      </c>
      <c r="M2" t="s">
        <v>24</v>
      </c>
      <c r="N2" t="s">
        <v>25</v>
      </c>
    </row>
    <row r="3" spans="1:15" x14ac:dyDescent="0.2">
      <c r="A3" s="8" t="s">
        <v>26</v>
      </c>
      <c r="B3" s="8" t="s">
        <v>27</v>
      </c>
      <c r="C3">
        <v>2023</v>
      </c>
      <c r="D3" t="s">
        <v>17</v>
      </c>
      <c r="E3" t="s">
        <v>28</v>
      </c>
      <c r="F3">
        <v>1</v>
      </c>
      <c r="G3" t="s">
        <v>19</v>
      </c>
      <c r="H3" t="s">
        <v>29</v>
      </c>
      <c r="I3" t="s">
        <v>30</v>
      </c>
      <c r="J3" t="s">
        <v>31</v>
      </c>
      <c r="K3">
        <v>0</v>
      </c>
      <c r="L3" t="s">
        <v>23</v>
      </c>
      <c r="M3" t="s">
        <v>32</v>
      </c>
      <c r="N3" t="s">
        <v>33</v>
      </c>
    </row>
    <row r="4" spans="1:15" x14ac:dyDescent="0.2">
      <c r="A4" s="8" t="s">
        <v>34</v>
      </c>
      <c r="B4" s="8" t="s">
        <v>35</v>
      </c>
      <c r="C4">
        <v>2000</v>
      </c>
      <c r="D4" t="s">
        <v>17</v>
      </c>
      <c r="E4" t="s">
        <v>36</v>
      </c>
      <c r="F4">
        <v>1</v>
      </c>
      <c r="G4" t="s">
        <v>37</v>
      </c>
      <c r="I4" t="s">
        <v>21</v>
      </c>
      <c r="J4" t="s">
        <v>38</v>
      </c>
      <c r="K4" t="s">
        <v>39</v>
      </c>
      <c r="L4" t="s">
        <v>37</v>
      </c>
      <c r="M4" t="s">
        <v>40</v>
      </c>
      <c r="N4" t="s">
        <v>41</v>
      </c>
    </row>
    <row r="5" spans="1:15" ht="32" x14ac:dyDescent="0.2">
      <c r="A5" s="7" t="s">
        <v>42</v>
      </c>
      <c r="B5" s="8" t="s">
        <v>43</v>
      </c>
      <c r="C5">
        <v>1988</v>
      </c>
      <c r="D5" t="s">
        <v>17</v>
      </c>
      <c r="E5" t="s">
        <v>44</v>
      </c>
      <c r="F5">
        <v>1</v>
      </c>
      <c r="G5" t="s">
        <v>37</v>
      </c>
      <c r="I5" t="s">
        <v>30</v>
      </c>
      <c r="J5" t="s">
        <v>45</v>
      </c>
      <c r="K5" t="s">
        <v>39</v>
      </c>
      <c r="L5" t="s">
        <v>23</v>
      </c>
      <c r="M5" t="s">
        <v>46</v>
      </c>
    </row>
    <row r="6" spans="1:15" x14ac:dyDescent="0.2">
      <c r="A6" s="8" t="s">
        <v>47</v>
      </c>
      <c r="B6" s="8" t="s">
        <v>48</v>
      </c>
      <c r="C6">
        <v>1995</v>
      </c>
      <c r="D6" t="s">
        <v>17</v>
      </c>
      <c r="E6" t="s">
        <v>49</v>
      </c>
      <c r="F6">
        <v>1</v>
      </c>
      <c r="G6" t="s">
        <v>37</v>
      </c>
      <c r="I6" t="s">
        <v>30</v>
      </c>
      <c r="J6" t="s">
        <v>50</v>
      </c>
      <c r="K6" t="s">
        <v>39</v>
      </c>
      <c r="L6" t="s">
        <v>23</v>
      </c>
      <c r="N6" t="s">
        <v>51</v>
      </c>
    </row>
    <row r="7" spans="1:15" x14ac:dyDescent="0.2">
      <c r="A7" s="8" t="s">
        <v>52</v>
      </c>
      <c r="B7" s="8" t="s">
        <v>53</v>
      </c>
      <c r="C7">
        <v>1998</v>
      </c>
      <c r="D7" t="s">
        <v>17</v>
      </c>
      <c r="E7" t="s">
        <v>54</v>
      </c>
      <c r="F7">
        <v>1</v>
      </c>
      <c r="G7" t="s">
        <v>37</v>
      </c>
      <c r="H7" t="s">
        <v>55</v>
      </c>
      <c r="I7" t="s">
        <v>30</v>
      </c>
      <c r="J7" t="s">
        <v>56</v>
      </c>
      <c r="K7" t="s">
        <v>57</v>
      </c>
      <c r="L7" t="s">
        <v>23</v>
      </c>
      <c r="N7" t="s">
        <v>58</v>
      </c>
    </row>
    <row r="8" spans="1:15" x14ac:dyDescent="0.2">
      <c r="A8" s="8" t="s">
        <v>59</v>
      </c>
      <c r="B8" s="8" t="s">
        <v>60</v>
      </c>
      <c r="C8">
        <v>2000</v>
      </c>
      <c r="D8" t="s">
        <v>17</v>
      </c>
      <c r="E8" t="s">
        <v>49</v>
      </c>
      <c r="F8">
        <v>1</v>
      </c>
      <c r="G8" t="s">
        <v>37</v>
      </c>
      <c r="H8" t="s">
        <v>61</v>
      </c>
      <c r="I8" t="s">
        <v>30</v>
      </c>
      <c r="J8" t="s">
        <v>62</v>
      </c>
      <c r="K8" t="s">
        <v>39</v>
      </c>
      <c r="L8" t="s">
        <v>23</v>
      </c>
      <c r="N8" t="s">
        <v>63</v>
      </c>
    </row>
    <row r="9" spans="1:15" x14ac:dyDescent="0.2">
      <c r="A9" s="8" t="s">
        <v>64</v>
      </c>
      <c r="B9" s="8" t="s">
        <v>65</v>
      </c>
      <c r="C9">
        <v>2003</v>
      </c>
      <c r="D9" t="s">
        <v>30</v>
      </c>
      <c r="E9" t="s">
        <v>49</v>
      </c>
      <c r="F9">
        <v>1</v>
      </c>
      <c r="G9" t="s">
        <v>37</v>
      </c>
      <c r="H9" t="s">
        <v>61</v>
      </c>
      <c r="I9" t="s">
        <v>30</v>
      </c>
      <c r="J9" t="s">
        <v>66</v>
      </c>
      <c r="K9">
        <v>0</v>
      </c>
      <c r="L9" t="s">
        <v>23</v>
      </c>
      <c r="N9" t="s">
        <v>67</v>
      </c>
    </row>
    <row r="10" spans="1:15" x14ac:dyDescent="0.2">
      <c r="A10" s="8" t="s">
        <v>68</v>
      </c>
      <c r="B10" s="8" t="s">
        <v>69</v>
      </c>
      <c r="C10">
        <v>2022</v>
      </c>
      <c r="D10" t="s">
        <v>17</v>
      </c>
      <c r="E10" t="s">
        <v>49</v>
      </c>
      <c r="F10">
        <v>2</v>
      </c>
      <c r="G10" t="s">
        <v>37</v>
      </c>
      <c r="I10" t="s">
        <v>21</v>
      </c>
      <c r="J10" t="s">
        <v>70</v>
      </c>
      <c r="K10">
        <v>0</v>
      </c>
      <c r="L10" t="s">
        <v>23</v>
      </c>
      <c r="N10" t="s">
        <v>71</v>
      </c>
    </row>
    <row r="11" spans="1:15" x14ac:dyDescent="0.2">
      <c r="A11" s="8" t="s">
        <v>72</v>
      </c>
      <c r="B11" s="8" t="s">
        <v>73</v>
      </c>
      <c r="C11">
        <v>2022</v>
      </c>
      <c r="D11" t="s">
        <v>17</v>
      </c>
      <c r="E11" t="s">
        <v>49</v>
      </c>
      <c r="F11">
        <v>1</v>
      </c>
      <c r="G11" t="s">
        <v>37</v>
      </c>
      <c r="I11" t="s">
        <v>30</v>
      </c>
      <c r="J11" t="s">
        <v>74</v>
      </c>
      <c r="K11" t="s">
        <v>39</v>
      </c>
      <c r="L11" t="s">
        <v>23</v>
      </c>
      <c r="N11" t="s">
        <v>75</v>
      </c>
    </row>
    <row r="12" spans="1:15" ht="96" x14ac:dyDescent="0.2">
      <c r="A12" s="8" t="s">
        <v>76</v>
      </c>
      <c r="B12" s="8" t="s">
        <v>77</v>
      </c>
      <c r="C12">
        <v>2023</v>
      </c>
      <c r="D12" t="s">
        <v>17</v>
      </c>
      <c r="E12" t="s">
        <v>78</v>
      </c>
      <c r="F12">
        <v>1</v>
      </c>
      <c r="G12" t="s">
        <v>37</v>
      </c>
      <c r="H12" s="3" t="s">
        <v>79</v>
      </c>
      <c r="I12" t="s">
        <v>30</v>
      </c>
      <c r="J12" t="s">
        <v>80</v>
      </c>
      <c r="K12" t="s">
        <v>39</v>
      </c>
      <c r="L12" t="s">
        <v>23</v>
      </c>
      <c r="N12" t="s">
        <v>81</v>
      </c>
    </row>
    <row r="13" spans="1:15" x14ac:dyDescent="0.2">
      <c r="A13" s="8" t="s">
        <v>82</v>
      </c>
      <c r="B13" s="8" t="s">
        <v>83</v>
      </c>
      <c r="C13">
        <v>2025</v>
      </c>
      <c r="D13" t="s">
        <v>17</v>
      </c>
      <c r="E13" t="s">
        <v>44</v>
      </c>
      <c r="F13">
        <v>2</v>
      </c>
      <c r="G13" t="s">
        <v>37</v>
      </c>
      <c r="H13" t="s">
        <v>61</v>
      </c>
      <c r="I13" t="s">
        <v>30</v>
      </c>
      <c r="J13" t="s">
        <v>84</v>
      </c>
      <c r="K13" t="s">
        <v>39</v>
      </c>
      <c r="L13" t="s">
        <v>23</v>
      </c>
      <c r="N13" t="s">
        <v>85</v>
      </c>
    </row>
    <row r="14" spans="1:15" x14ac:dyDescent="0.2">
      <c r="A14" s="8" t="s">
        <v>86</v>
      </c>
      <c r="B14" s="8" t="s">
        <v>87</v>
      </c>
      <c r="C14">
        <v>2007</v>
      </c>
      <c r="D14" t="s">
        <v>17</v>
      </c>
      <c r="E14" t="s">
        <v>49</v>
      </c>
      <c r="F14">
        <v>1</v>
      </c>
      <c r="G14" t="s">
        <v>88</v>
      </c>
      <c r="I14" t="s">
        <v>21</v>
      </c>
      <c r="J14" t="s">
        <v>89</v>
      </c>
      <c r="K14" t="s">
        <v>39</v>
      </c>
      <c r="L14" t="s">
        <v>23</v>
      </c>
      <c r="M14" t="s">
        <v>90</v>
      </c>
      <c r="N14" t="s">
        <v>91</v>
      </c>
    </row>
    <row r="15" spans="1:15" x14ac:dyDescent="0.2">
      <c r="A15" s="8" t="s">
        <v>92</v>
      </c>
      <c r="B15" s="8" t="s">
        <v>93</v>
      </c>
      <c r="C15">
        <v>2010</v>
      </c>
      <c r="D15" t="s">
        <v>30</v>
      </c>
      <c r="E15" t="s">
        <v>49</v>
      </c>
      <c r="F15">
        <v>1</v>
      </c>
      <c r="G15" t="s">
        <v>88</v>
      </c>
      <c r="H15" t="s">
        <v>94</v>
      </c>
      <c r="I15" t="s">
        <v>21</v>
      </c>
      <c r="J15" t="s">
        <v>95</v>
      </c>
      <c r="K15">
        <v>0</v>
      </c>
      <c r="L15" t="s">
        <v>23</v>
      </c>
      <c r="M15" t="s">
        <v>96</v>
      </c>
      <c r="N15" t="s">
        <v>97</v>
      </c>
    </row>
    <row r="16" spans="1:15" x14ac:dyDescent="0.2">
      <c r="A16" s="8" t="s">
        <v>98</v>
      </c>
      <c r="B16" s="8" t="s">
        <v>99</v>
      </c>
      <c r="C16">
        <v>1989</v>
      </c>
      <c r="D16" t="s">
        <v>17</v>
      </c>
      <c r="E16" t="s">
        <v>49</v>
      </c>
      <c r="F16">
        <v>2</v>
      </c>
      <c r="G16" t="s">
        <v>88</v>
      </c>
      <c r="H16" t="s">
        <v>100</v>
      </c>
      <c r="I16" t="s">
        <v>21</v>
      </c>
      <c r="J16" t="s">
        <v>101</v>
      </c>
      <c r="K16">
        <v>0</v>
      </c>
      <c r="L16" t="s">
        <v>23</v>
      </c>
      <c r="N16" t="s">
        <v>102</v>
      </c>
    </row>
    <row r="17" spans="1:14" x14ac:dyDescent="0.2">
      <c r="A17" s="8" t="s">
        <v>103</v>
      </c>
      <c r="B17" s="8" t="s">
        <v>104</v>
      </c>
      <c r="C17">
        <v>2009</v>
      </c>
      <c r="D17" t="s">
        <v>30</v>
      </c>
      <c r="E17" t="s">
        <v>54</v>
      </c>
      <c r="F17">
        <v>1</v>
      </c>
      <c r="G17" t="s">
        <v>88</v>
      </c>
      <c r="H17" t="s">
        <v>105</v>
      </c>
      <c r="I17" t="s">
        <v>106</v>
      </c>
      <c r="J17" t="s">
        <v>107</v>
      </c>
      <c r="K17">
        <v>0</v>
      </c>
      <c r="L17" t="s">
        <v>23</v>
      </c>
      <c r="N17" t="s">
        <v>108</v>
      </c>
    </row>
    <row r="18" spans="1:14" x14ac:dyDescent="0.2">
      <c r="A18" s="8" t="s">
        <v>109</v>
      </c>
      <c r="B18" s="8" t="s">
        <v>110</v>
      </c>
      <c r="C18">
        <v>2015</v>
      </c>
      <c r="D18" t="s">
        <v>30</v>
      </c>
      <c r="E18" t="s">
        <v>18</v>
      </c>
      <c r="F18">
        <v>1</v>
      </c>
      <c r="G18" t="s">
        <v>88</v>
      </c>
      <c r="H18" t="s">
        <v>111</v>
      </c>
      <c r="I18" t="s">
        <v>30</v>
      </c>
      <c r="J18" t="s">
        <v>112</v>
      </c>
      <c r="K18">
        <v>0</v>
      </c>
      <c r="L18" t="s">
        <v>23</v>
      </c>
      <c r="M18" t="s">
        <v>113</v>
      </c>
      <c r="N18" t="s">
        <v>114</v>
      </c>
    </row>
    <row r="19" spans="1:14" x14ac:dyDescent="0.2">
      <c r="A19" s="8" t="s">
        <v>115</v>
      </c>
      <c r="B19" s="8" t="s">
        <v>116</v>
      </c>
      <c r="C19">
        <v>1989</v>
      </c>
      <c r="D19" t="s">
        <v>17</v>
      </c>
      <c r="E19" t="s">
        <v>18</v>
      </c>
      <c r="F19">
        <v>1</v>
      </c>
      <c r="G19" t="s">
        <v>23</v>
      </c>
      <c r="H19" t="s">
        <v>117</v>
      </c>
      <c r="I19" t="s">
        <v>21</v>
      </c>
      <c r="J19" t="s">
        <v>118</v>
      </c>
      <c r="K19">
        <v>0</v>
      </c>
      <c r="L19" t="s">
        <v>37</v>
      </c>
      <c r="M19" t="s">
        <v>119</v>
      </c>
      <c r="N19" t="s">
        <v>120</v>
      </c>
    </row>
    <row r="20" spans="1:14" x14ac:dyDescent="0.2">
      <c r="A20" s="8" t="s">
        <v>121</v>
      </c>
      <c r="B20" s="8" t="s">
        <v>122</v>
      </c>
      <c r="C20">
        <v>1997</v>
      </c>
      <c r="D20" t="s">
        <v>17</v>
      </c>
      <c r="E20" t="s">
        <v>123</v>
      </c>
      <c r="F20">
        <v>1</v>
      </c>
      <c r="G20" t="s">
        <v>23</v>
      </c>
      <c r="H20" t="s">
        <v>117</v>
      </c>
      <c r="I20" t="s">
        <v>21</v>
      </c>
      <c r="J20" t="s">
        <v>124</v>
      </c>
      <c r="K20">
        <v>0</v>
      </c>
      <c r="L20" t="s">
        <v>37</v>
      </c>
      <c r="M20" t="s">
        <v>125</v>
      </c>
      <c r="N20" t="s">
        <v>126</v>
      </c>
    </row>
    <row r="21" spans="1:14" x14ac:dyDescent="0.2">
      <c r="A21" s="8" t="s">
        <v>127</v>
      </c>
      <c r="B21" s="8" t="s">
        <v>128</v>
      </c>
      <c r="C21">
        <v>2000</v>
      </c>
      <c r="D21" t="s">
        <v>17</v>
      </c>
      <c r="E21" t="s">
        <v>36</v>
      </c>
      <c r="F21">
        <v>1</v>
      </c>
      <c r="G21" t="s">
        <v>23</v>
      </c>
      <c r="H21" t="s">
        <v>129</v>
      </c>
      <c r="I21" t="s">
        <v>21</v>
      </c>
      <c r="J21" t="s">
        <v>130</v>
      </c>
      <c r="K21">
        <v>0</v>
      </c>
      <c r="L21" t="s">
        <v>37</v>
      </c>
      <c r="M21" t="s">
        <v>131</v>
      </c>
      <c r="N21" t="s">
        <v>132</v>
      </c>
    </row>
    <row r="22" spans="1:14" x14ac:dyDescent="0.2">
      <c r="A22" s="8" t="s">
        <v>133</v>
      </c>
      <c r="B22" s="8" t="s">
        <v>134</v>
      </c>
      <c r="C22">
        <v>2002</v>
      </c>
      <c r="D22" t="s">
        <v>17</v>
      </c>
      <c r="E22" t="s">
        <v>18</v>
      </c>
      <c r="F22">
        <v>1</v>
      </c>
      <c r="G22" t="s">
        <v>23</v>
      </c>
      <c r="H22" t="s">
        <v>117</v>
      </c>
      <c r="I22" t="s">
        <v>21</v>
      </c>
      <c r="J22" t="s">
        <v>135</v>
      </c>
      <c r="K22">
        <v>0</v>
      </c>
      <c r="L22" t="s">
        <v>37</v>
      </c>
      <c r="M22" t="s">
        <v>136</v>
      </c>
      <c r="N22" t="s">
        <v>137</v>
      </c>
    </row>
    <row r="23" spans="1:14" x14ac:dyDescent="0.2">
      <c r="A23" s="8" t="s">
        <v>138</v>
      </c>
      <c r="B23" s="8" t="s">
        <v>139</v>
      </c>
      <c r="C23">
        <v>1990</v>
      </c>
      <c r="D23" t="s">
        <v>17</v>
      </c>
      <c r="E23" t="s">
        <v>18</v>
      </c>
      <c r="F23">
        <v>1</v>
      </c>
      <c r="G23" t="s">
        <v>23</v>
      </c>
      <c r="H23" t="s">
        <v>140</v>
      </c>
      <c r="I23" t="s">
        <v>21</v>
      </c>
      <c r="J23" t="s">
        <v>141</v>
      </c>
      <c r="K23" t="s">
        <v>39</v>
      </c>
      <c r="L23" t="s">
        <v>23</v>
      </c>
      <c r="M23" t="s">
        <v>142</v>
      </c>
      <c r="N23" t="s">
        <v>143</v>
      </c>
    </row>
    <row r="24" spans="1:14" x14ac:dyDescent="0.2">
      <c r="A24" s="8" t="s">
        <v>144</v>
      </c>
      <c r="B24" s="8" t="s">
        <v>145</v>
      </c>
      <c r="C24">
        <v>2004</v>
      </c>
      <c r="D24" t="s">
        <v>17</v>
      </c>
      <c r="E24" t="s">
        <v>18</v>
      </c>
      <c r="F24">
        <v>1</v>
      </c>
      <c r="G24" t="s">
        <v>23</v>
      </c>
      <c r="H24" t="s">
        <v>146</v>
      </c>
      <c r="I24" t="s">
        <v>21</v>
      </c>
      <c r="J24" t="s">
        <v>147</v>
      </c>
      <c r="K24">
        <v>0</v>
      </c>
      <c r="L24" t="s">
        <v>23</v>
      </c>
      <c r="M24" t="s">
        <v>148</v>
      </c>
      <c r="N24" t="s">
        <v>149</v>
      </c>
    </row>
    <row r="25" spans="1:14" x14ac:dyDescent="0.2">
      <c r="A25" s="8" t="s">
        <v>150</v>
      </c>
      <c r="B25" s="8" t="s">
        <v>151</v>
      </c>
      <c r="C25">
        <v>2010</v>
      </c>
      <c r="D25" t="s">
        <v>17</v>
      </c>
      <c r="E25" t="s">
        <v>49</v>
      </c>
      <c r="F25">
        <v>1</v>
      </c>
      <c r="G25" t="s">
        <v>23</v>
      </c>
      <c r="H25" t="s">
        <v>117</v>
      </c>
      <c r="I25" t="s">
        <v>21</v>
      </c>
      <c r="J25" t="s">
        <v>152</v>
      </c>
      <c r="K25">
        <v>0</v>
      </c>
      <c r="L25" t="s">
        <v>23</v>
      </c>
      <c r="M25" t="s">
        <v>153</v>
      </c>
      <c r="N25" t="s">
        <v>154</v>
      </c>
    </row>
    <row r="26" spans="1:14" x14ac:dyDescent="0.2">
      <c r="A26" s="8" t="s">
        <v>155</v>
      </c>
      <c r="B26" s="8" t="s">
        <v>156</v>
      </c>
      <c r="C26">
        <v>2014</v>
      </c>
      <c r="D26" t="s">
        <v>17</v>
      </c>
      <c r="E26" t="s">
        <v>18</v>
      </c>
      <c r="F26">
        <v>1</v>
      </c>
      <c r="G26" t="s">
        <v>23</v>
      </c>
      <c r="H26" t="s">
        <v>129</v>
      </c>
      <c r="I26" t="s">
        <v>21</v>
      </c>
      <c r="J26" t="s">
        <v>157</v>
      </c>
      <c r="K26">
        <v>0</v>
      </c>
      <c r="L26" t="s">
        <v>23</v>
      </c>
      <c r="M26" t="s">
        <v>158</v>
      </c>
      <c r="N26" t="s">
        <v>159</v>
      </c>
    </row>
    <row r="27" spans="1:14" x14ac:dyDescent="0.2">
      <c r="A27" s="8" t="s">
        <v>68</v>
      </c>
      <c r="B27" s="8" t="s">
        <v>160</v>
      </c>
      <c r="C27">
        <v>2021</v>
      </c>
      <c r="D27" t="s">
        <v>30</v>
      </c>
      <c r="E27" t="s">
        <v>161</v>
      </c>
      <c r="F27">
        <v>2</v>
      </c>
      <c r="G27" s="28" t="s">
        <v>37</v>
      </c>
      <c r="H27" s="28" t="s">
        <v>162</v>
      </c>
      <c r="I27" t="s">
        <v>30</v>
      </c>
      <c r="J27" t="s">
        <v>70</v>
      </c>
      <c r="K27">
        <v>0</v>
      </c>
      <c r="L27" t="s">
        <v>23</v>
      </c>
      <c r="M27" t="s">
        <v>163</v>
      </c>
      <c r="N27" t="s">
        <v>164</v>
      </c>
    </row>
    <row r="28" spans="1:14" x14ac:dyDescent="0.2">
      <c r="A28" s="8" t="s">
        <v>165</v>
      </c>
      <c r="B28" s="8" t="s">
        <v>166</v>
      </c>
      <c r="C28">
        <v>2025</v>
      </c>
      <c r="D28" t="s">
        <v>30</v>
      </c>
      <c r="E28" t="s">
        <v>167</v>
      </c>
      <c r="F28">
        <v>1</v>
      </c>
      <c r="G28" t="s">
        <v>23</v>
      </c>
      <c r="H28" t="s">
        <v>168</v>
      </c>
      <c r="I28" t="s">
        <v>21</v>
      </c>
      <c r="J28" t="s">
        <v>169</v>
      </c>
      <c r="K28">
        <v>0</v>
      </c>
      <c r="L28" t="s">
        <v>23</v>
      </c>
      <c r="M28" t="s">
        <v>170</v>
      </c>
      <c r="N28" t="s">
        <v>171</v>
      </c>
    </row>
    <row r="29" spans="1:14" x14ac:dyDescent="0.2">
      <c r="A29" s="8" t="s">
        <v>172</v>
      </c>
      <c r="B29" s="8" t="s">
        <v>173</v>
      </c>
      <c r="C29">
        <v>1989</v>
      </c>
      <c r="D29" t="s">
        <v>17</v>
      </c>
      <c r="E29" t="s">
        <v>174</v>
      </c>
      <c r="F29">
        <v>1</v>
      </c>
      <c r="G29" t="s">
        <v>23</v>
      </c>
      <c r="H29" t="s">
        <v>175</v>
      </c>
      <c r="I29" t="s">
        <v>21</v>
      </c>
      <c r="J29" t="s">
        <v>176</v>
      </c>
      <c r="K29">
        <v>0</v>
      </c>
      <c r="L29" t="s">
        <v>23</v>
      </c>
      <c r="N29" t="s">
        <v>177</v>
      </c>
    </row>
    <row r="30" spans="1:14" x14ac:dyDescent="0.2">
      <c r="A30" s="8" t="s">
        <v>178</v>
      </c>
      <c r="B30" s="8" t="s">
        <v>179</v>
      </c>
      <c r="C30">
        <v>1989</v>
      </c>
      <c r="D30" t="s">
        <v>17</v>
      </c>
      <c r="E30" t="s">
        <v>18</v>
      </c>
      <c r="F30">
        <v>1</v>
      </c>
      <c r="G30" t="s">
        <v>23</v>
      </c>
      <c r="H30" t="s">
        <v>180</v>
      </c>
      <c r="I30" t="s">
        <v>21</v>
      </c>
      <c r="J30" t="s">
        <v>181</v>
      </c>
      <c r="K30">
        <v>0</v>
      </c>
      <c r="L30" t="s">
        <v>23</v>
      </c>
      <c r="N30" t="s">
        <v>182</v>
      </c>
    </row>
    <row r="31" spans="1:14" x14ac:dyDescent="0.2">
      <c r="A31" s="8" t="s">
        <v>183</v>
      </c>
      <c r="B31" s="8" t="s">
        <v>184</v>
      </c>
      <c r="C31">
        <v>1989</v>
      </c>
      <c r="D31" t="s">
        <v>17</v>
      </c>
      <c r="E31" t="s">
        <v>18</v>
      </c>
      <c r="F31">
        <v>1</v>
      </c>
      <c r="G31" t="s">
        <v>23</v>
      </c>
      <c r="H31" t="s">
        <v>185</v>
      </c>
      <c r="I31" t="s">
        <v>21</v>
      </c>
      <c r="J31" t="s">
        <v>186</v>
      </c>
      <c r="K31">
        <v>0</v>
      </c>
      <c r="L31" t="s">
        <v>23</v>
      </c>
      <c r="N31" t="s">
        <v>187</v>
      </c>
    </row>
    <row r="32" spans="1:14" x14ac:dyDescent="0.2">
      <c r="A32" s="8" t="s">
        <v>188</v>
      </c>
      <c r="B32" s="8" t="s">
        <v>189</v>
      </c>
      <c r="C32">
        <v>1989</v>
      </c>
      <c r="D32" t="s">
        <v>17</v>
      </c>
      <c r="E32" t="s">
        <v>49</v>
      </c>
      <c r="F32">
        <v>1</v>
      </c>
      <c r="G32" t="s">
        <v>23</v>
      </c>
      <c r="H32" t="s">
        <v>190</v>
      </c>
      <c r="I32" t="s">
        <v>21</v>
      </c>
      <c r="J32" t="s">
        <v>191</v>
      </c>
      <c r="K32">
        <v>0</v>
      </c>
      <c r="L32" t="s">
        <v>23</v>
      </c>
      <c r="N32" t="s">
        <v>192</v>
      </c>
    </row>
    <row r="33" spans="1:15" x14ac:dyDescent="0.2">
      <c r="A33" s="8" t="s">
        <v>193</v>
      </c>
      <c r="B33" s="8" t="s">
        <v>194</v>
      </c>
      <c r="C33">
        <v>1989</v>
      </c>
      <c r="D33" t="s">
        <v>17</v>
      </c>
      <c r="E33" t="s">
        <v>49</v>
      </c>
      <c r="F33">
        <v>2</v>
      </c>
      <c r="G33" t="s">
        <v>23</v>
      </c>
      <c r="H33" t="s">
        <v>195</v>
      </c>
      <c r="I33" t="s">
        <v>30</v>
      </c>
      <c r="J33" t="s">
        <v>196</v>
      </c>
      <c r="K33">
        <v>0</v>
      </c>
      <c r="L33" t="s">
        <v>23</v>
      </c>
      <c r="N33" t="s">
        <v>197</v>
      </c>
    </row>
    <row r="34" spans="1:15" x14ac:dyDescent="0.2">
      <c r="A34" s="8" t="s">
        <v>198</v>
      </c>
      <c r="B34" s="8" t="s">
        <v>199</v>
      </c>
      <c r="C34">
        <v>1990</v>
      </c>
      <c r="D34" t="s">
        <v>30</v>
      </c>
      <c r="E34" t="s">
        <v>161</v>
      </c>
      <c r="F34">
        <v>1</v>
      </c>
      <c r="G34" t="s">
        <v>23</v>
      </c>
      <c r="H34" t="s">
        <v>200</v>
      </c>
      <c r="I34" t="s">
        <v>21</v>
      </c>
      <c r="J34" t="s">
        <v>201</v>
      </c>
      <c r="K34" t="s">
        <v>17</v>
      </c>
      <c r="L34" t="s">
        <v>23</v>
      </c>
      <c r="N34" t="s">
        <v>202</v>
      </c>
    </row>
    <row r="35" spans="1:15" x14ac:dyDescent="0.2">
      <c r="A35" s="8" t="s">
        <v>203</v>
      </c>
      <c r="B35" s="8" t="s">
        <v>204</v>
      </c>
      <c r="C35">
        <v>1990</v>
      </c>
      <c r="D35" t="s">
        <v>17</v>
      </c>
      <c r="E35" t="s">
        <v>18</v>
      </c>
      <c r="F35">
        <v>1</v>
      </c>
      <c r="G35" t="s">
        <v>23</v>
      </c>
      <c r="H35" t="s">
        <v>205</v>
      </c>
      <c r="I35" t="s">
        <v>21</v>
      </c>
      <c r="J35" t="s">
        <v>206</v>
      </c>
      <c r="K35">
        <v>0</v>
      </c>
      <c r="L35" t="s">
        <v>23</v>
      </c>
      <c r="N35" t="s">
        <v>207</v>
      </c>
    </row>
    <row r="36" spans="1:15" x14ac:dyDescent="0.2">
      <c r="A36" s="8" t="s">
        <v>208</v>
      </c>
      <c r="B36" s="8" t="s">
        <v>209</v>
      </c>
      <c r="C36">
        <v>1990</v>
      </c>
      <c r="D36" t="s">
        <v>17</v>
      </c>
      <c r="E36" t="s">
        <v>36</v>
      </c>
      <c r="F36">
        <v>2</v>
      </c>
      <c r="G36" t="s">
        <v>23</v>
      </c>
      <c r="H36" t="s">
        <v>146</v>
      </c>
      <c r="I36" t="s">
        <v>21</v>
      </c>
      <c r="J36" t="s">
        <v>210</v>
      </c>
      <c r="K36">
        <v>0</v>
      </c>
      <c r="L36" t="s">
        <v>23</v>
      </c>
      <c r="N36" t="s">
        <v>211</v>
      </c>
    </row>
    <row r="37" spans="1:15" x14ac:dyDescent="0.2">
      <c r="A37" s="8" t="s">
        <v>212</v>
      </c>
      <c r="B37" s="8" t="s">
        <v>213</v>
      </c>
      <c r="C37">
        <v>1991</v>
      </c>
      <c r="D37" t="s">
        <v>17</v>
      </c>
      <c r="E37" t="s">
        <v>49</v>
      </c>
      <c r="F37">
        <v>2</v>
      </c>
      <c r="G37" t="s">
        <v>23</v>
      </c>
      <c r="H37" t="s">
        <v>214</v>
      </c>
      <c r="I37" t="s">
        <v>30</v>
      </c>
      <c r="J37" t="s">
        <v>215</v>
      </c>
      <c r="K37">
        <v>0</v>
      </c>
      <c r="L37" t="s">
        <v>23</v>
      </c>
      <c r="N37" t="s">
        <v>216</v>
      </c>
    </row>
    <row r="38" spans="1:15" x14ac:dyDescent="0.2">
      <c r="A38" s="8" t="s">
        <v>208</v>
      </c>
      <c r="B38" s="8" t="s">
        <v>217</v>
      </c>
      <c r="C38">
        <v>1992</v>
      </c>
      <c r="D38" t="s">
        <v>30</v>
      </c>
      <c r="E38" t="s">
        <v>167</v>
      </c>
      <c r="F38">
        <v>2</v>
      </c>
      <c r="G38" t="s">
        <v>23</v>
      </c>
      <c r="H38" t="s">
        <v>218</v>
      </c>
      <c r="I38" t="s">
        <v>21</v>
      </c>
      <c r="J38" t="s">
        <v>219</v>
      </c>
      <c r="K38">
        <v>0</v>
      </c>
      <c r="L38" t="s">
        <v>23</v>
      </c>
      <c r="N38" t="s">
        <v>220</v>
      </c>
    </row>
    <row r="39" spans="1:15" x14ac:dyDescent="0.2">
      <c r="A39" s="8" t="s">
        <v>221</v>
      </c>
      <c r="B39" s="8" t="s">
        <v>222</v>
      </c>
      <c r="C39">
        <v>1994</v>
      </c>
      <c r="D39" t="s">
        <v>17</v>
      </c>
      <c r="E39" t="s">
        <v>223</v>
      </c>
      <c r="F39">
        <v>2</v>
      </c>
      <c r="G39" t="s">
        <v>23</v>
      </c>
      <c r="H39" t="s">
        <v>224</v>
      </c>
      <c r="I39" t="s">
        <v>30</v>
      </c>
      <c r="J39" t="s">
        <v>225</v>
      </c>
      <c r="K39">
        <v>0</v>
      </c>
      <c r="L39" t="s">
        <v>23</v>
      </c>
      <c r="N39" t="s">
        <v>226</v>
      </c>
    </row>
    <row r="40" spans="1:15" x14ac:dyDescent="0.2">
      <c r="A40" s="8" t="s">
        <v>227</v>
      </c>
      <c r="B40" s="8" t="s">
        <v>228</v>
      </c>
      <c r="C40">
        <v>1994</v>
      </c>
      <c r="D40" t="s">
        <v>30</v>
      </c>
      <c r="E40" t="s">
        <v>161</v>
      </c>
      <c r="F40">
        <v>1</v>
      </c>
      <c r="G40" t="s">
        <v>23</v>
      </c>
      <c r="H40" t="s">
        <v>229</v>
      </c>
      <c r="I40" t="s">
        <v>21</v>
      </c>
      <c r="J40" t="s">
        <v>230</v>
      </c>
      <c r="K40">
        <v>0</v>
      </c>
      <c r="L40" t="s">
        <v>23</v>
      </c>
      <c r="N40" t="s">
        <v>231</v>
      </c>
    </row>
    <row r="41" spans="1:15" x14ac:dyDescent="0.2">
      <c r="A41" s="8" t="s">
        <v>232</v>
      </c>
      <c r="B41" s="8" t="s">
        <v>233</v>
      </c>
      <c r="C41">
        <v>1994</v>
      </c>
      <c r="D41" t="s">
        <v>17</v>
      </c>
      <c r="E41" t="s">
        <v>18</v>
      </c>
      <c r="F41">
        <v>1</v>
      </c>
      <c r="G41" t="s">
        <v>23</v>
      </c>
      <c r="H41" t="s">
        <v>234</v>
      </c>
      <c r="I41" t="s">
        <v>21</v>
      </c>
      <c r="J41" t="s">
        <v>235</v>
      </c>
      <c r="K41">
        <v>0</v>
      </c>
      <c r="L41" t="s">
        <v>23</v>
      </c>
      <c r="N41" t="s">
        <v>236</v>
      </c>
    </row>
    <row r="42" spans="1:15" x14ac:dyDescent="0.2">
      <c r="A42" s="8" t="s">
        <v>237</v>
      </c>
      <c r="B42" s="8" t="s">
        <v>238</v>
      </c>
      <c r="C42">
        <v>1994</v>
      </c>
      <c r="D42" t="s">
        <v>30</v>
      </c>
      <c r="E42" t="s">
        <v>167</v>
      </c>
      <c r="F42">
        <v>1</v>
      </c>
      <c r="G42" t="s">
        <v>23</v>
      </c>
      <c r="H42" t="s">
        <v>239</v>
      </c>
      <c r="I42" t="s">
        <v>30</v>
      </c>
      <c r="J42" t="s">
        <v>240</v>
      </c>
      <c r="K42">
        <v>0</v>
      </c>
      <c r="L42" t="s">
        <v>23</v>
      </c>
      <c r="N42" t="s">
        <v>241</v>
      </c>
    </row>
    <row r="43" spans="1:15" x14ac:dyDescent="0.2">
      <c r="A43" s="8" t="s">
        <v>242</v>
      </c>
      <c r="B43" s="8" t="s">
        <v>243</v>
      </c>
      <c r="C43">
        <v>1994</v>
      </c>
      <c r="D43" t="s">
        <v>17</v>
      </c>
      <c r="E43" t="s">
        <v>36</v>
      </c>
      <c r="F43">
        <v>1</v>
      </c>
      <c r="G43" t="s">
        <v>23</v>
      </c>
      <c r="H43" t="s">
        <v>117</v>
      </c>
      <c r="I43" t="s">
        <v>21</v>
      </c>
      <c r="J43" t="s">
        <v>244</v>
      </c>
      <c r="K43">
        <v>0</v>
      </c>
      <c r="L43" t="s">
        <v>23</v>
      </c>
      <c r="M43" t="s">
        <v>245</v>
      </c>
      <c r="N43" t="s">
        <v>246</v>
      </c>
    </row>
    <row r="44" spans="1:15" x14ac:dyDescent="0.2">
      <c r="A44" s="8" t="s">
        <v>247</v>
      </c>
      <c r="B44" s="8" t="s">
        <v>248</v>
      </c>
      <c r="C44">
        <v>1995</v>
      </c>
      <c r="D44" t="s">
        <v>17</v>
      </c>
      <c r="E44" t="s">
        <v>249</v>
      </c>
      <c r="F44">
        <v>2</v>
      </c>
      <c r="G44" t="s">
        <v>23</v>
      </c>
      <c r="H44" t="s">
        <v>250</v>
      </c>
      <c r="I44" t="s">
        <v>21</v>
      </c>
      <c r="J44" t="s">
        <v>251</v>
      </c>
      <c r="K44">
        <v>0</v>
      </c>
      <c r="L44" t="s">
        <v>23</v>
      </c>
      <c r="N44" t="s">
        <v>252</v>
      </c>
    </row>
    <row r="45" spans="1:15" x14ac:dyDescent="0.2">
      <c r="A45" s="8" t="s">
        <v>253</v>
      </c>
      <c r="B45" s="8" t="s">
        <v>254</v>
      </c>
      <c r="C45">
        <v>1995</v>
      </c>
      <c r="D45" t="s">
        <v>17</v>
      </c>
      <c r="E45" t="s">
        <v>54</v>
      </c>
      <c r="F45">
        <v>1</v>
      </c>
      <c r="G45" t="s">
        <v>23</v>
      </c>
      <c r="H45" t="s">
        <v>255</v>
      </c>
      <c r="I45" t="s">
        <v>21</v>
      </c>
      <c r="J45" t="s">
        <v>256</v>
      </c>
      <c r="K45">
        <v>0</v>
      </c>
      <c r="L45" t="s">
        <v>23</v>
      </c>
      <c r="N45" t="s">
        <v>257</v>
      </c>
    </row>
    <row r="46" spans="1:15" x14ac:dyDescent="0.2">
      <c r="A46" s="8" t="s">
        <v>258</v>
      </c>
      <c r="B46" s="8" t="s">
        <v>259</v>
      </c>
      <c r="C46">
        <v>1995</v>
      </c>
      <c r="D46" t="s">
        <v>17</v>
      </c>
      <c r="E46" t="s">
        <v>260</v>
      </c>
      <c r="F46">
        <v>1</v>
      </c>
      <c r="G46" t="s">
        <v>23</v>
      </c>
      <c r="H46" t="s">
        <v>261</v>
      </c>
      <c r="I46" t="s">
        <v>21</v>
      </c>
      <c r="J46" t="s">
        <v>262</v>
      </c>
      <c r="K46">
        <v>0</v>
      </c>
      <c r="L46" t="s">
        <v>23</v>
      </c>
      <c r="N46" t="s">
        <v>263</v>
      </c>
    </row>
    <row r="47" spans="1:15" x14ac:dyDescent="0.2">
      <c r="A47" s="8" t="s">
        <v>264</v>
      </c>
      <c r="B47" s="8" t="s">
        <v>265</v>
      </c>
      <c r="C47">
        <v>1995</v>
      </c>
      <c r="D47" t="s">
        <v>30</v>
      </c>
      <c r="E47" t="s">
        <v>161</v>
      </c>
      <c r="F47">
        <v>1</v>
      </c>
      <c r="G47" t="s">
        <v>23</v>
      </c>
      <c r="H47" t="s">
        <v>129</v>
      </c>
      <c r="I47" t="s">
        <v>21</v>
      </c>
      <c r="J47" t="s">
        <v>266</v>
      </c>
      <c r="K47">
        <v>0</v>
      </c>
      <c r="L47" t="s">
        <v>23</v>
      </c>
      <c r="N47" t="s">
        <v>267</v>
      </c>
      <c r="O47" t="s">
        <v>268</v>
      </c>
    </row>
    <row r="48" spans="1:15" x14ac:dyDescent="0.2">
      <c r="A48" s="8" t="s">
        <v>253</v>
      </c>
      <c r="B48" s="8" t="s">
        <v>269</v>
      </c>
      <c r="C48">
        <v>1996</v>
      </c>
      <c r="D48" t="s">
        <v>30</v>
      </c>
      <c r="E48" t="s">
        <v>161</v>
      </c>
      <c r="F48">
        <v>1</v>
      </c>
      <c r="G48" t="s">
        <v>23</v>
      </c>
      <c r="H48" t="s">
        <v>270</v>
      </c>
      <c r="I48" t="s">
        <v>21</v>
      </c>
      <c r="J48" t="s">
        <v>271</v>
      </c>
      <c r="K48">
        <v>0</v>
      </c>
      <c r="L48" t="s">
        <v>23</v>
      </c>
      <c r="N48" t="s">
        <v>272</v>
      </c>
    </row>
    <row r="49" spans="1:14" x14ac:dyDescent="0.2">
      <c r="A49" s="8" t="s">
        <v>273</v>
      </c>
      <c r="B49" s="8" t="s">
        <v>274</v>
      </c>
      <c r="C49">
        <v>1996</v>
      </c>
      <c r="D49" t="s">
        <v>17</v>
      </c>
      <c r="E49" t="s">
        <v>36</v>
      </c>
      <c r="F49">
        <v>2</v>
      </c>
      <c r="G49" t="s">
        <v>23</v>
      </c>
      <c r="H49" t="s">
        <v>275</v>
      </c>
      <c r="I49" t="s">
        <v>30</v>
      </c>
      <c r="J49" t="s">
        <v>276</v>
      </c>
      <c r="K49" t="s">
        <v>39</v>
      </c>
      <c r="L49" t="s">
        <v>23</v>
      </c>
      <c r="N49" t="s">
        <v>277</v>
      </c>
    </row>
    <row r="50" spans="1:14" x14ac:dyDescent="0.2">
      <c r="A50" s="8" t="s">
        <v>278</v>
      </c>
      <c r="B50" s="8" t="s">
        <v>279</v>
      </c>
      <c r="C50">
        <v>1996</v>
      </c>
      <c r="D50" t="s">
        <v>17</v>
      </c>
      <c r="E50" t="s">
        <v>280</v>
      </c>
      <c r="F50">
        <v>1</v>
      </c>
      <c r="G50" t="s">
        <v>23</v>
      </c>
      <c r="H50" t="s">
        <v>281</v>
      </c>
      <c r="I50" t="s">
        <v>30</v>
      </c>
      <c r="J50" t="s">
        <v>282</v>
      </c>
      <c r="K50" s="2" t="s">
        <v>39</v>
      </c>
      <c r="L50" t="s">
        <v>23</v>
      </c>
      <c r="N50" t="s">
        <v>283</v>
      </c>
    </row>
    <row r="51" spans="1:14" x14ac:dyDescent="0.2">
      <c r="A51" s="8" t="s">
        <v>284</v>
      </c>
      <c r="B51" s="8" t="s">
        <v>285</v>
      </c>
      <c r="C51">
        <v>1996</v>
      </c>
      <c r="D51" t="s">
        <v>17</v>
      </c>
      <c r="E51" t="s">
        <v>49</v>
      </c>
      <c r="F51">
        <v>1</v>
      </c>
      <c r="G51" t="s">
        <v>23</v>
      </c>
      <c r="H51" t="s">
        <v>286</v>
      </c>
      <c r="I51" t="s">
        <v>287</v>
      </c>
      <c r="J51" t="s">
        <v>288</v>
      </c>
      <c r="K51">
        <v>0</v>
      </c>
      <c r="L51" t="s">
        <v>23</v>
      </c>
      <c r="N51" t="s">
        <v>289</v>
      </c>
    </row>
    <row r="52" spans="1:14" x14ac:dyDescent="0.2">
      <c r="A52" s="8" t="s">
        <v>242</v>
      </c>
      <c r="B52" s="8" t="s">
        <v>290</v>
      </c>
      <c r="C52">
        <v>1996</v>
      </c>
      <c r="D52" t="s">
        <v>30</v>
      </c>
      <c r="E52" t="s">
        <v>167</v>
      </c>
      <c r="F52">
        <v>1</v>
      </c>
      <c r="G52" t="s">
        <v>23</v>
      </c>
      <c r="H52" t="s">
        <v>168</v>
      </c>
      <c r="I52" t="s">
        <v>21</v>
      </c>
      <c r="J52" t="s">
        <v>291</v>
      </c>
      <c r="K52">
        <v>0</v>
      </c>
      <c r="L52" t="s">
        <v>23</v>
      </c>
      <c r="N52" t="s">
        <v>292</v>
      </c>
    </row>
    <row r="53" spans="1:14" x14ac:dyDescent="0.2">
      <c r="A53" s="8" t="s">
        <v>293</v>
      </c>
      <c r="B53" s="8" t="s">
        <v>294</v>
      </c>
      <c r="C53">
        <v>1996</v>
      </c>
      <c r="D53" t="s">
        <v>30</v>
      </c>
      <c r="E53" t="s">
        <v>161</v>
      </c>
      <c r="F53">
        <v>1</v>
      </c>
      <c r="G53" t="s">
        <v>23</v>
      </c>
      <c r="H53" t="s">
        <v>295</v>
      </c>
      <c r="I53" t="s">
        <v>21</v>
      </c>
      <c r="J53" t="s">
        <v>296</v>
      </c>
      <c r="K53">
        <v>0</v>
      </c>
      <c r="L53" t="s">
        <v>23</v>
      </c>
      <c r="N53" t="s">
        <v>297</v>
      </c>
    </row>
    <row r="54" spans="1:14" x14ac:dyDescent="0.2">
      <c r="A54" s="8" t="s">
        <v>298</v>
      </c>
      <c r="B54" s="8" t="s">
        <v>299</v>
      </c>
      <c r="C54">
        <v>1997</v>
      </c>
      <c r="D54" t="s">
        <v>30</v>
      </c>
      <c r="E54" t="s">
        <v>54</v>
      </c>
      <c r="F54">
        <v>1</v>
      </c>
      <c r="G54" t="s">
        <v>23</v>
      </c>
      <c r="H54" t="s">
        <v>300</v>
      </c>
      <c r="I54" t="s">
        <v>21</v>
      </c>
      <c r="J54" t="s">
        <v>301</v>
      </c>
      <c r="K54">
        <v>0</v>
      </c>
      <c r="L54" t="s">
        <v>23</v>
      </c>
      <c r="N54" t="s">
        <v>302</v>
      </c>
    </row>
    <row r="55" spans="1:14" x14ac:dyDescent="0.2">
      <c r="A55" s="8" t="s">
        <v>303</v>
      </c>
      <c r="B55" s="8" t="s">
        <v>304</v>
      </c>
      <c r="C55">
        <v>1997</v>
      </c>
      <c r="D55" t="s">
        <v>17</v>
      </c>
      <c r="E55" t="s">
        <v>305</v>
      </c>
      <c r="F55">
        <v>1</v>
      </c>
      <c r="G55" t="s">
        <v>23</v>
      </c>
      <c r="H55" t="s">
        <v>306</v>
      </c>
      <c r="I55" t="s">
        <v>30</v>
      </c>
      <c r="J55" t="s">
        <v>307</v>
      </c>
      <c r="K55">
        <v>0</v>
      </c>
      <c r="L55" t="s">
        <v>23</v>
      </c>
      <c r="N55" t="s">
        <v>308</v>
      </c>
    </row>
    <row r="56" spans="1:14" x14ac:dyDescent="0.2">
      <c r="A56" s="8" t="s">
        <v>309</v>
      </c>
      <c r="B56" s="8" t="s">
        <v>310</v>
      </c>
      <c r="C56">
        <v>1998</v>
      </c>
      <c r="D56" t="s">
        <v>17</v>
      </c>
      <c r="E56" t="s">
        <v>36</v>
      </c>
      <c r="F56">
        <v>2</v>
      </c>
      <c r="G56" t="s">
        <v>23</v>
      </c>
      <c r="H56" t="s">
        <v>311</v>
      </c>
      <c r="I56" t="s">
        <v>21</v>
      </c>
      <c r="J56" t="s">
        <v>312</v>
      </c>
      <c r="K56">
        <v>0</v>
      </c>
      <c r="L56" t="s">
        <v>23</v>
      </c>
      <c r="N56" t="s">
        <v>313</v>
      </c>
    </row>
    <row r="57" spans="1:14" x14ac:dyDescent="0.2">
      <c r="A57" s="8" t="s">
        <v>314</v>
      </c>
      <c r="B57" s="8" t="s">
        <v>315</v>
      </c>
      <c r="C57">
        <v>1998</v>
      </c>
      <c r="D57" t="s">
        <v>17</v>
      </c>
      <c r="E57" t="s">
        <v>18</v>
      </c>
      <c r="F57">
        <v>1</v>
      </c>
      <c r="G57" t="s">
        <v>23</v>
      </c>
      <c r="H57" t="s">
        <v>316</v>
      </c>
      <c r="I57" t="s">
        <v>21</v>
      </c>
      <c r="J57" t="s">
        <v>317</v>
      </c>
      <c r="K57">
        <v>0</v>
      </c>
      <c r="L57" t="s">
        <v>23</v>
      </c>
      <c r="N57" t="s">
        <v>318</v>
      </c>
    </row>
    <row r="58" spans="1:14" x14ac:dyDescent="0.2">
      <c r="A58" s="8" t="s">
        <v>319</v>
      </c>
      <c r="B58" s="8" t="s">
        <v>320</v>
      </c>
      <c r="C58">
        <v>1998</v>
      </c>
      <c r="D58" t="s">
        <v>17</v>
      </c>
      <c r="E58" t="s">
        <v>49</v>
      </c>
      <c r="F58">
        <v>1</v>
      </c>
      <c r="G58" t="s">
        <v>23</v>
      </c>
      <c r="H58" t="s">
        <v>321</v>
      </c>
      <c r="I58" t="s">
        <v>30</v>
      </c>
      <c r="J58" t="s">
        <v>322</v>
      </c>
      <c r="K58">
        <v>0</v>
      </c>
      <c r="L58" t="s">
        <v>23</v>
      </c>
      <c r="N58" t="s">
        <v>323</v>
      </c>
    </row>
    <row r="59" spans="1:14" x14ac:dyDescent="0.2">
      <c r="A59" s="8" t="s">
        <v>319</v>
      </c>
      <c r="B59" s="8" t="s">
        <v>324</v>
      </c>
      <c r="C59">
        <v>1998</v>
      </c>
      <c r="D59" t="s">
        <v>17</v>
      </c>
      <c r="E59" t="s">
        <v>36</v>
      </c>
      <c r="F59">
        <v>1</v>
      </c>
      <c r="G59" t="s">
        <v>23</v>
      </c>
      <c r="H59" t="s">
        <v>325</v>
      </c>
      <c r="I59" t="s">
        <v>30</v>
      </c>
      <c r="J59" t="s">
        <v>322</v>
      </c>
      <c r="K59">
        <v>0</v>
      </c>
      <c r="L59" t="s">
        <v>23</v>
      </c>
      <c r="N59" t="s">
        <v>326</v>
      </c>
    </row>
    <row r="60" spans="1:14" x14ac:dyDescent="0.2">
      <c r="A60" s="8" t="s">
        <v>327</v>
      </c>
      <c r="B60" s="8" t="s">
        <v>328</v>
      </c>
      <c r="C60">
        <v>1999</v>
      </c>
      <c r="D60" t="s">
        <v>17</v>
      </c>
      <c r="E60" t="s">
        <v>36</v>
      </c>
      <c r="F60">
        <v>2</v>
      </c>
      <c r="G60" t="s">
        <v>23</v>
      </c>
      <c r="H60" t="s">
        <v>329</v>
      </c>
      <c r="I60" t="s">
        <v>21</v>
      </c>
      <c r="J60" t="s">
        <v>330</v>
      </c>
      <c r="K60">
        <v>0</v>
      </c>
      <c r="L60" t="s">
        <v>23</v>
      </c>
      <c r="N60" t="s">
        <v>331</v>
      </c>
    </row>
    <row r="61" spans="1:14" x14ac:dyDescent="0.2">
      <c r="A61" s="8" t="s">
        <v>332</v>
      </c>
      <c r="B61" s="8" t="s">
        <v>333</v>
      </c>
      <c r="C61">
        <v>1999</v>
      </c>
      <c r="D61" t="s">
        <v>17</v>
      </c>
      <c r="E61" t="s">
        <v>36</v>
      </c>
      <c r="F61">
        <v>1</v>
      </c>
      <c r="G61" t="s">
        <v>23</v>
      </c>
      <c r="H61" t="s">
        <v>334</v>
      </c>
      <c r="I61" t="s">
        <v>30</v>
      </c>
      <c r="J61" t="s">
        <v>335</v>
      </c>
      <c r="K61">
        <v>0</v>
      </c>
      <c r="L61" t="s">
        <v>23</v>
      </c>
      <c r="N61" t="s">
        <v>336</v>
      </c>
    </row>
    <row r="62" spans="1:14" x14ac:dyDescent="0.2">
      <c r="A62" s="8" t="s">
        <v>337</v>
      </c>
      <c r="B62" s="8" t="s">
        <v>338</v>
      </c>
      <c r="C62">
        <v>2000</v>
      </c>
      <c r="D62" t="s">
        <v>17</v>
      </c>
      <c r="E62" t="s">
        <v>36</v>
      </c>
      <c r="F62">
        <v>2</v>
      </c>
      <c r="G62" t="s">
        <v>23</v>
      </c>
      <c r="H62" t="s">
        <v>339</v>
      </c>
      <c r="I62" t="s">
        <v>340</v>
      </c>
      <c r="J62" t="s">
        <v>341</v>
      </c>
      <c r="K62">
        <v>0</v>
      </c>
      <c r="L62" t="s">
        <v>23</v>
      </c>
      <c r="N62" t="s">
        <v>342</v>
      </c>
    </row>
    <row r="63" spans="1:14" x14ac:dyDescent="0.2">
      <c r="A63" s="8" t="s">
        <v>343</v>
      </c>
      <c r="B63" s="8" t="s">
        <v>344</v>
      </c>
      <c r="C63">
        <v>2000</v>
      </c>
      <c r="D63" t="s">
        <v>17</v>
      </c>
      <c r="E63" t="s">
        <v>36</v>
      </c>
      <c r="F63">
        <v>1</v>
      </c>
      <c r="G63" t="s">
        <v>23</v>
      </c>
      <c r="H63" t="s">
        <v>117</v>
      </c>
      <c r="I63" t="s">
        <v>21</v>
      </c>
      <c r="J63" t="s">
        <v>345</v>
      </c>
      <c r="K63">
        <v>0</v>
      </c>
      <c r="L63" t="s">
        <v>23</v>
      </c>
      <c r="N63" t="s">
        <v>346</v>
      </c>
    </row>
    <row r="64" spans="1:14" x14ac:dyDescent="0.2">
      <c r="A64" s="8" t="s">
        <v>347</v>
      </c>
      <c r="B64" s="8" t="s">
        <v>348</v>
      </c>
      <c r="C64">
        <v>2000</v>
      </c>
      <c r="D64" t="s">
        <v>17</v>
      </c>
      <c r="E64" t="s">
        <v>36</v>
      </c>
      <c r="F64">
        <v>1</v>
      </c>
      <c r="G64" t="s">
        <v>23</v>
      </c>
      <c r="H64" t="s">
        <v>349</v>
      </c>
      <c r="I64" t="s">
        <v>30</v>
      </c>
      <c r="J64" t="s">
        <v>350</v>
      </c>
      <c r="K64" t="s">
        <v>39</v>
      </c>
      <c r="L64" t="s">
        <v>23</v>
      </c>
      <c r="N64" t="s">
        <v>351</v>
      </c>
    </row>
    <row r="65" spans="1:14" x14ac:dyDescent="0.2">
      <c r="A65" s="8" t="s">
        <v>352</v>
      </c>
      <c r="B65" s="8" t="s">
        <v>353</v>
      </c>
      <c r="C65">
        <v>2001</v>
      </c>
      <c r="D65" t="s">
        <v>17</v>
      </c>
      <c r="E65" t="s">
        <v>36</v>
      </c>
      <c r="F65">
        <v>2</v>
      </c>
      <c r="G65" t="s">
        <v>23</v>
      </c>
      <c r="H65" t="s">
        <v>354</v>
      </c>
      <c r="I65" t="s">
        <v>30</v>
      </c>
      <c r="J65" t="s">
        <v>355</v>
      </c>
      <c r="K65" t="s">
        <v>39</v>
      </c>
      <c r="L65" t="s">
        <v>23</v>
      </c>
      <c r="N65" t="s">
        <v>356</v>
      </c>
    </row>
    <row r="66" spans="1:14" x14ac:dyDescent="0.2">
      <c r="A66" s="8" t="s">
        <v>357</v>
      </c>
      <c r="B66" s="8" t="s">
        <v>358</v>
      </c>
      <c r="C66">
        <v>2002</v>
      </c>
      <c r="D66" t="s">
        <v>17</v>
      </c>
      <c r="E66" t="s">
        <v>49</v>
      </c>
      <c r="F66">
        <v>2</v>
      </c>
      <c r="G66" t="s">
        <v>23</v>
      </c>
      <c r="H66" t="s">
        <v>359</v>
      </c>
      <c r="I66" t="s">
        <v>30</v>
      </c>
      <c r="J66" t="s">
        <v>360</v>
      </c>
      <c r="K66" t="s">
        <v>39</v>
      </c>
      <c r="L66" t="s">
        <v>23</v>
      </c>
      <c r="N66" t="s">
        <v>361</v>
      </c>
    </row>
    <row r="67" spans="1:14" x14ac:dyDescent="0.2">
      <c r="A67" s="8" t="s">
        <v>362</v>
      </c>
      <c r="B67" s="8" t="s">
        <v>363</v>
      </c>
      <c r="C67">
        <v>2003</v>
      </c>
      <c r="D67" t="s">
        <v>17</v>
      </c>
      <c r="E67" t="s">
        <v>18</v>
      </c>
      <c r="F67">
        <v>1</v>
      </c>
      <c r="G67" t="s">
        <v>23</v>
      </c>
      <c r="H67" t="s">
        <v>364</v>
      </c>
      <c r="I67" t="s">
        <v>30</v>
      </c>
      <c r="J67" t="s">
        <v>365</v>
      </c>
      <c r="K67">
        <v>0</v>
      </c>
      <c r="L67" t="s">
        <v>23</v>
      </c>
      <c r="N67" t="s">
        <v>366</v>
      </c>
    </row>
    <row r="68" spans="1:14" x14ac:dyDescent="0.2">
      <c r="A68" s="8" t="s">
        <v>367</v>
      </c>
      <c r="B68" s="8" t="s">
        <v>368</v>
      </c>
      <c r="C68">
        <v>2004</v>
      </c>
      <c r="D68" t="s">
        <v>17</v>
      </c>
      <c r="E68" t="s">
        <v>44</v>
      </c>
      <c r="F68">
        <v>1</v>
      </c>
      <c r="G68" t="s">
        <v>23</v>
      </c>
      <c r="H68" t="s">
        <v>117</v>
      </c>
      <c r="I68" t="s">
        <v>21</v>
      </c>
      <c r="J68" t="s">
        <v>369</v>
      </c>
      <c r="K68">
        <v>0</v>
      </c>
      <c r="L68" t="s">
        <v>23</v>
      </c>
      <c r="N68" t="s">
        <v>370</v>
      </c>
    </row>
    <row r="69" spans="1:14" x14ac:dyDescent="0.2">
      <c r="A69" s="8" t="s">
        <v>371</v>
      </c>
      <c r="B69" s="8" t="s">
        <v>372</v>
      </c>
      <c r="C69">
        <v>2004</v>
      </c>
      <c r="D69" t="s">
        <v>17</v>
      </c>
      <c r="E69" t="s">
        <v>36</v>
      </c>
      <c r="F69">
        <v>1</v>
      </c>
      <c r="G69" t="s">
        <v>23</v>
      </c>
      <c r="H69" t="s">
        <v>354</v>
      </c>
      <c r="I69" t="s">
        <v>30</v>
      </c>
      <c r="J69" t="s">
        <v>373</v>
      </c>
      <c r="K69">
        <v>0</v>
      </c>
      <c r="L69" t="s">
        <v>23</v>
      </c>
      <c r="N69" t="s">
        <v>374</v>
      </c>
    </row>
    <row r="70" spans="1:14" x14ac:dyDescent="0.2">
      <c r="A70" s="8" t="s">
        <v>375</v>
      </c>
      <c r="B70" s="8" t="s">
        <v>376</v>
      </c>
      <c r="C70">
        <v>2005</v>
      </c>
      <c r="D70" t="s">
        <v>30</v>
      </c>
      <c r="E70" t="s">
        <v>167</v>
      </c>
      <c r="F70">
        <v>1</v>
      </c>
      <c r="G70" t="s">
        <v>23</v>
      </c>
      <c r="H70" t="s">
        <v>117</v>
      </c>
      <c r="I70" t="s">
        <v>21</v>
      </c>
      <c r="J70" t="s">
        <v>369</v>
      </c>
      <c r="K70">
        <v>0</v>
      </c>
      <c r="L70" t="s">
        <v>23</v>
      </c>
      <c r="N70" t="s">
        <v>377</v>
      </c>
    </row>
    <row r="71" spans="1:14" x14ac:dyDescent="0.2">
      <c r="A71" s="8" t="s">
        <v>378</v>
      </c>
      <c r="B71" s="8" t="s">
        <v>379</v>
      </c>
      <c r="C71">
        <v>2005</v>
      </c>
      <c r="D71" t="s">
        <v>17</v>
      </c>
      <c r="E71" t="s">
        <v>54</v>
      </c>
      <c r="F71">
        <v>1</v>
      </c>
      <c r="G71" t="s">
        <v>23</v>
      </c>
      <c r="H71" t="s">
        <v>146</v>
      </c>
      <c r="I71" t="s">
        <v>21</v>
      </c>
      <c r="J71" t="s">
        <v>380</v>
      </c>
      <c r="K71">
        <v>0</v>
      </c>
      <c r="L71" t="s">
        <v>23</v>
      </c>
      <c r="M71" t="s">
        <v>381</v>
      </c>
      <c r="N71" t="s">
        <v>382</v>
      </c>
    </row>
    <row r="72" spans="1:14" x14ac:dyDescent="0.2">
      <c r="A72" s="8" t="s">
        <v>383</v>
      </c>
      <c r="B72" s="8" t="s">
        <v>384</v>
      </c>
      <c r="C72">
        <v>2005</v>
      </c>
      <c r="D72" t="s">
        <v>17</v>
      </c>
      <c r="E72" t="s">
        <v>44</v>
      </c>
      <c r="F72">
        <v>1</v>
      </c>
      <c r="G72" t="s">
        <v>23</v>
      </c>
      <c r="H72" t="s">
        <v>385</v>
      </c>
      <c r="I72" t="s">
        <v>21</v>
      </c>
      <c r="J72" t="s">
        <v>386</v>
      </c>
      <c r="K72">
        <v>0</v>
      </c>
      <c r="L72" t="s">
        <v>23</v>
      </c>
      <c r="N72" t="s">
        <v>387</v>
      </c>
    </row>
    <row r="73" spans="1:14" x14ac:dyDescent="0.2">
      <c r="A73" s="8" t="s">
        <v>388</v>
      </c>
      <c r="B73" s="8" t="s">
        <v>389</v>
      </c>
      <c r="C73">
        <v>2005</v>
      </c>
      <c r="D73" t="s">
        <v>17</v>
      </c>
      <c r="E73" t="s">
        <v>49</v>
      </c>
      <c r="F73">
        <v>3</v>
      </c>
      <c r="G73" t="s">
        <v>23</v>
      </c>
      <c r="H73" t="s">
        <v>390</v>
      </c>
      <c r="I73" t="s">
        <v>21</v>
      </c>
      <c r="J73" t="s">
        <v>391</v>
      </c>
      <c r="K73">
        <v>0</v>
      </c>
      <c r="L73" t="s">
        <v>23</v>
      </c>
      <c r="N73" t="s">
        <v>392</v>
      </c>
    </row>
    <row r="74" spans="1:14" x14ac:dyDescent="0.2">
      <c r="A74" s="8" t="s">
        <v>393</v>
      </c>
      <c r="B74" s="8" t="s">
        <v>394</v>
      </c>
      <c r="C74">
        <v>2006</v>
      </c>
      <c r="D74" t="s">
        <v>17</v>
      </c>
      <c r="E74" t="s">
        <v>18</v>
      </c>
      <c r="F74">
        <v>1</v>
      </c>
      <c r="G74" t="s">
        <v>23</v>
      </c>
      <c r="H74" t="s">
        <v>395</v>
      </c>
      <c r="I74" t="s">
        <v>30</v>
      </c>
      <c r="J74" t="s">
        <v>396</v>
      </c>
      <c r="K74" t="s">
        <v>39</v>
      </c>
      <c r="L74" t="s">
        <v>23</v>
      </c>
      <c r="N74" t="s">
        <v>397</v>
      </c>
    </row>
    <row r="75" spans="1:14" x14ac:dyDescent="0.2">
      <c r="A75" s="8" t="s">
        <v>398</v>
      </c>
      <c r="B75" s="8" t="s">
        <v>399</v>
      </c>
      <c r="C75">
        <v>2007</v>
      </c>
      <c r="D75" t="s">
        <v>17</v>
      </c>
      <c r="E75" t="s">
        <v>44</v>
      </c>
      <c r="F75">
        <v>1</v>
      </c>
      <c r="G75" t="s">
        <v>23</v>
      </c>
      <c r="H75" t="s">
        <v>400</v>
      </c>
      <c r="I75" t="s">
        <v>21</v>
      </c>
      <c r="J75" t="s">
        <v>401</v>
      </c>
      <c r="K75">
        <v>0</v>
      </c>
      <c r="L75" t="s">
        <v>23</v>
      </c>
      <c r="N75" t="s">
        <v>402</v>
      </c>
    </row>
    <row r="76" spans="1:14" x14ac:dyDescent="0.2">
      <c r="A76" s="8" t="s">
        <v>403</v>
      </c>
      <c r="B76" s="8" t="s">
        <v>404</v>
      </c>
      <c r="C76">
        <v>2008</v>
      </c>
      <c r="D76" t="s">
        <v>30</v>
      </c>
      <c r="E76" t="s">
        <v>405</v>
      </c>
      <c r="F76">
        <v>1</v>
      </c>
      <c r="G76" t="s">
        <v>23</v>
      </c>
      <c r="H76" t="s">
        <v>406</v>
      </c>
      <c r="I76" t="s">
        <v>21</v>
      </c>
      <c r="J76" t="s">
        <v>407</v>
      </c>
      <c r="K76">
        <v>0</v>
      </c>
      <c r="L76" t="s">
        <v>23</v>
      </c>
      <c r="N76" t="s">
        <v>408</v>
      </c>
    </row>
    <row r="77" spans="1:14" x14ac:dyDescent="0.2">
      <c r="A77" s="8" t="s">
        <v>409</v>
      </c>
      <c r="B77" s="8" t="s">
        <v>410</v>
      </c>
      <c r="C77">
        <v>2008</v>
      </c>
      <c r="D77" t="s">
        <v>17</v>
      </c>
      <c r="E77" t="s">
        <v>411</v>
      </c>
      <c r="F77">
        <v>1</v>
      </c>
      <c r="G77" t="s">
        <v>23</v>
      </c>
      <c r="H77" t="s">
        <v>412</v>
      </c>
      <c r="I77" t="s">
        <v>21</v>
      </c>
      <c r="J77" t="s">
        <v>413</v>
      </c>
      <c r="K77">
        <v>0</v>
      </c>
      <c r="L77" t="s">
        <v>23</v>
      </c>
      <c r="N77" t="s">
        <v>414</v>
      </c>
    </row>
    <row r="78" spans="1:14" x14ac:dyDescent="0.2">
      <c r="A78" s="8" t="s">
        <v>415</v>
      </c>
      <c r="B78" s="8" t="s">
        <v>416</v>
      </c>
      <c r="C78">
        <v>2008</v>
      </c>
      <c r="D78" t="s">
        <v>17</v>
      </c>
      <c r="E78" t="s">
        <v>417</v>
      </c>
      <c r="F78">
        <v>2</v>
      </c>
      <c r="G78" t="s">
        <v>23</v>
      </c>
      <c r="H78" t="s">
        <v>418</v>
      </c>
      <c r="I78" t="s">
        <v>30</v>
      </c>
      <c r="J78" t="s">
        <v>419</v>
      </c>
      <c r="K78">
        <v>0</v>
      </c>
      <c r="L78" t="s">
        <v>23</v>
      </c>
      <c r="N78" t="s">
        <v>420</v>
      </c>
    </row>
    <row r="79" spans="1:14" x14ac:dyDescent="0.2">
      <c r="A79" s="8" t="s">
        <v>421</v>
      </c>
      <c r="B79" s="8" t="s">
        <v>422</v>
      </c>
      <c r="C79">
        <v>2008</v>
      </c>
      <c r="D79" t="s">
        <v>17</v>
      </c>
      <c r="E79" t="s">
        <v>417</v>
      </c>
      <c r="F79">
        <v>1</v>
      </c>
      <c r="G79" t="s">
        <v>23</v>
      </c>
      <c r="H79" t="s">
        <v>423</v>
      </c>
      <c r="I79" t="s">
        <v>30</v>
      </c>
      <c r="J79" t="s">
        <v>424</v>
      </c>
      <c r="K79">
        <v>0</v>
      </c>
      <c r="L79" t="s">
        <v>23</v>
      </c>
      <c r="M79" t="s">
        <v>425</v>
      </c>
      <c r="N79" t="s">
        <v>426</v>
      </c>
    </row>
    <row r="80" spans="1:14" x14ac:dyDescent="0.2">
      <c r="A80" s="8" t="s">
        <v>427</v>
      </c>
      <c r="B80" s="8" t="s">
        <v>428</v>
      </c>
      <c r="C80">
        <v>2008</v>
      </c>
      <c r="D80" t="s">
        <v>17</v>
      </c>
      <c r="E80" t="s">
        <v>44</v>
      </c>
      <c r="F80">
        <v>1</v>
      </c>
      <c r="G80" t="s">
        <v>23</v>
      </c>
      <c r="H80" t="s">
        <v>429</v>
      </c>
      <c r="I80" t="s">
        <v>30</v>
      </c>
      <c r="J80" t="s">
        <v>430</v>
      </c>
      <c r="K80" t="s">
        <v>17</v>
      </c>
      <c r="L80" t="s">
        <v>23</v>
      </c>
      <c r="N80" t="s">
        <v>431</v>
      </c>
    </row>
    <row r="81" spans="1:14" x14ac:dyDescent="0.2">
      <c r="A81" s="8" t="s">
        <v>432</v>
      </c>
      <c r="B81" s="8" t="s">
        <v>433</v>
      </c>
      <c r="C81">
        <v>2008</v>
      </c>
      <c r="D81" t="s">
        <v>17</v>
      </c>
      <c r="E81" t="s">
        <v>36</v>
      </c>
      <c r="F81">
        <v>2</v>
      </c>
      <c r="G81" t="s">
        <v>23</v>
      </c>
      <c r="H81" t="s">
        <v>434</v>
      </c>
      <c r="I81" t="s">
        <v>30</v>
      </c>
      <c r="J81" t="s">
        <v>435</v>
      </c>
      <c r="K81">
        <v>0</v>
      </c>
      <c r="L81" t="s">
        <v>23</v>
      </c>
      <c r="N81" t="s">
        <v>436</v>
      </c>
    </row>
    <row r="82" spans="1:14" x14ac:dyDescent="0.2">
      <c r="A82" s="8" t="s">
        <v>437</v>
      </c>
      <c r="B82" s="8" t="s">
        <v>438</v>
      </c>
      <c r="C82">
        <v>2009</v>
      </c>
      <c r="D82" t="s">
        <v>17</v>
      </c>
      <c r="E82" t="s">
        <v>44</v>
      </c>
      <c r="F82">
        <v>1</v>
      </c>
      <c r="G82" t="s">
        <v>23</v>
      </c>
      <c r="H82" t="s">
        <v>439</v>
      </c>
      <c r="I82" t="s">
        <v>21</v>
      </c>
      <c r="J82" t="s">
        <v>440</v>
      </c>
      <c r="K82">
        <v>0</v>
      </c>
      <c r="L82" t="s">
        <v>23</v>
      </c>
      <c r="N82" t="s">
        <v>441</v>
      </c>
    </row>
    <row r="83" spans="1:14" x14ac:dyDescent="0.2">
      <c r="A83" s="8" t="s">
        <v>442</v>
      </c>
      <c r="B83" s="8" t="s">
        <v>443</v>
      </c>
      <c r="C83">
        <v>2009</v>
      </c>
      <c r="D83" t="s">
        <v>17</v>
      </c>
      <c r="E83" t="s">
        <v>417</v>
      </c>
      <c r="F83">
        <v>2</v>
      </c>
      <c r="G83" t="s">
        <v>23</v>
      </c>
      <c r="H83" t="s">
        <v>444</v>
      </c>
      <c r="I83" t="s">
        <v>21</v>
      </c>
      <c r="J83" t="s">
        <v>445</v>
      </c>
      <c r="K83">
        <v>0</v>
      </c>
      <c r="L83" t="s">
        <v>23</v>
      </c>
      <c r="N83" t="s">
        <v>446</v>
      </c>
    </row>
    <row r="84" spans="1:14" x14ac:dyDescent="0.2">
      <c r="A84" s="8" t="s">
        <v>447</v>
      </c>
      <c r="B84" s="8" t="s">
        <v>448</v>
      </c>
      <c r="C84">
        <v>2009</v>
      </c>
      <c r="D84" t="s">
        <v>17</v>
      </c>
      <c r="E84" t="s">
        <v>449</v>
      </c>
      <c r="F84">
        <v>1</v>
      </c>
      <c r="G84" t="s">
        <v>23</v>
      </c>
      <c r="H84" t="s">
        <v>450</v>
      </c>
      <c r="I84" t="s">
        <v>21</v>
      </c>
      <c r="J84" t="s">
        <v>451</v>
      </c>
      <c r="K84">
        <v>0</v>
      </c>
      <c r="L84" t="s">
        <v>23</v>
      </c>
      <c r="N84" t="s">
        <v>452</v>
      </c>
    </row>
    <row r="85" spans="1:14" x14ac:dyDescent="0.2">
      <c r="A85" s="8" t="s">
        <v>453</v>
      </c>
      <c r="B85" s="8" t="s">
        <v>454</v>
      </c>
      <c r="C85">
        <v>2009</v>
      </c>
      <c r="D85" t="s">
        <v>17</v>
      </c>
      <c r="E85" t="s">
        <v>54</v>
      </c>
      <c r="F85">
        <v>1</v>
      </c>
      <c r="G85" t="s">
        <v>23</v>
      </c>
      <c r="H85" t="s">
        <v>455</v>
      </c>
      <c r="I85" t="s">
        <v>30</v>
      </c>
      <c r="J85" t="s">
        <v>456</v>
      </c>
      <c r="K85">
        <v>0</v>
      </c>
      <c r="L85" t="s">
        <v>23</v>
      </c>
      <c r="N85" t="s">
        <v>457</v>
      </c>
    </row>
    <row r="86" spans="1:14" x14ac:dyDescent="0.2">
      <c r="A86" s="8" t="s">
        <v>458</v>
      </c>
      <c r="B86" s="8" t="s">
        <v>459</v>
      </c>
      <c r="C86">
        <v>2009</v>
      </c>
      <c r="D86" t="s">
        <v>17</v>
      </c>
      <c r="E86" t="s">
        <v>49</v>
      </c>
      <c r="F86">
        <v>1</v>
      </c>
      <c r="G86" t="s">
        <v>23</v>
      </c>
      <c r="H86" t="s">
        <v>460</v>
      </c>
      <c r="I86" t="s">
        <v>21</v>
      </c>
      <c r="J86" t="s">
        <v>461</v>
      </c>
      <c r="K86">
        <v>0</v>
      </c>
      <c r="L86" t="s">
        <v>23</v>
      </c>
      <c r="N86" t="s">
        <v>462</v>
      </c>
    </row>
    <row r="87" spans="1:14" ht="64" x14ac:dyDescent="0.2">
      <c r="A87" s="8" t="s">
        <v>463</v>
      </c>
      <c r="B87" s="8" t="s">
        <v>464</v>
      </c>
      <c r="C87">
        <v>2010</v>
      </c>
      <c r="D87" t="s">
        <v>17</v>
      </c>
      <c r="E87" t="s">
        <v>417</v>
      </c>
      <c r="F87">
        <v>1</v>
      </c>
      <c r="G87" t="s">
        <v>23</v>
      </c>
      <c r="H87" s="3" t="s">
        <v>465</v>
      </c>
      <c r="I87" t="s">
        <v>30</v>
      </c>
      <c r="J87" t="s">
        <v>466</v>
      </c>
      <c r="K87">
        <v>0</v>
      </c>
      <c r="L87" t="s">
        <v>23</v>
      </c>
      <c r="N87" t="s">
        <v>467</v>
      </c>
    </row>
    <row r="88" spans="1:14" ht="80" x14ac:dyDescent="0.2">
      <c r="A88" s="8" t="s">
        <v>468</v>
      </c>
      <c r="B88" s="8" t="s">
        <v>469</v>
      </c>
      <c r="C88">
        <v>2010</v>
      </c>
      <c r="D88" t="s">
        <v>30</v>
      </c>
      <c r="E88" t="s">
        <v>44</v>
      </c>
      <c r="F88">
        <v>1</v>
      </c>
      <c r="G88" t="s">
        <v>23</v>
      </c>
      <c r="H88" s="3" t="s">
        <v>470</v>
      </c>
      <c r="I88" t="s">
        <v>30</v>
      </c>
      <c r="J88" t="s">
        <v>471</v>
      </c>
      <c r="K88">
        <v>0</v>
      </c>
      <c r="L88" t="s">
        <v>23</v>
      </c>
      <c r="N88" t="s">
        <v>472</v>
      </c>
    </row>
    <row r="89" spans="1:14" x14ac:dyDescent="0.2">
      <c r="A89" s="8" t="s">
        <v>473</v>
      </c>
      <c r="B89" s="8" t="s">
        <v>474</v>
      </c>
      <c r="C89">
        <v>2010</v>
      </c>
      <c r="D89" t="s">
        <v>17</v>
      </c>
      <c r="E89" t="s">
        <v>18</v>
      </c>
      <c r="F89">
        <v>1</v>
      </c>
      <c r="G89" t="s">
        <v>23</v>
      </c>
      <c r="H89" t="s">
        <v>475</v>
      </c>
      <c r="I89" t="s">
        <v>21</v>
      </c>
      <c r="J89" t="s">
        <v>476</v>
      </c>
      <c r="K89">
        <v>0</v>
      </c>
      <c r="L89" t="s">
        <v>23</v>
      </c>
      <c r="N89" t="s">
        <v>477</v>
      </c>
    </row>
    <row r="90" spans="1:14" ht="80" x14ac:dyDescent="0.2">
      <c r="A90" s="8" t="s">
        <v>478</v>
      </c>
      <c r="B90" s="8" t="s">
        <v>479</v>
      </c>
      <c r="C90">
        <v>2010</v>
      </c>
      <c r="D90" t="s">
        <v>17</v>
      </c>
      <c r="E90" t="s">
        <v>49</v>
      </c>
      <c r="F90">
        <v>1</v>
      </c>
      <c r="G90" t="s">
        <v>23</v>
      </c>
      <c r="H90" s="3" t="s">
        <v>480</v>
      </c>
      <c r="I90" t="s">
        <v>30</v>
      </c>
      <c r="J90" t="s">
        <v>481</v>
      </c>
      <c r="K90">
        <v>0</v>
      </c>
      <c r="L90" t="s">
        <v>23</v>
      </c>
      <c r="N90" t="s">
        <v>482</v>
      </c>
    </row>
    <row r="91" spans="1:14" x14ac:dyDescent="0.2">
      <c r="A91" s="8" t="s">
        <v>483</v>
      </c>
      <c r="B91" s="8" t="s">
        <v>484</v>
      </c>
      <c r="C91">
        <v>2010</v>
      </c>
      <c r="D91" t="s">
        <v>17</v>
      </c>
      <c r="E91" t="s">
        <v>49</v>
      </c>
      <c r="F91">
        <v>1</v>
      </c>
      <c r="G91" t="s">
        <v>23</v>
      </c>
      <c r="H91" t="s">
        <v>485</v>
      </c>
      <c r="I91" t="s">
        <v>30</v>
      </c>
      <c r="J91" t="s">
        <v>486</v>
      </c>
      <c r="K91">
        <v>0</v>
      </c>
      <c r="L91" t="s">
        <v>23</v>
      </c>
      <c r="N91" t="s">
        <v>487</v>
      </c>
    </row>
    <row r="92" spans="1:14" x14ac:dyDescent="0.2">
      <c r="A92" s="8" t="s">
        <v>488</v>
      </c>
      <c r="B92" s="8" t="s">
        <v>489</v>
      </c>
      <c r="C92">
        <v>2011</v>
      </c>
      <c r="D92" t="s">
        <v>17</v>
      </c>
      <c r="E92" t="s">
        <v>18</v>
      </c>
      <c r="F92">
        <v>1</v>
      </c>
      <c r="G92" t="s">
        <v>23</v>
      </c>
      <c r="H92" t="s">
        <v>490</v>
      </c>
      <c r="I92" t="s">
        <v>30</v>
      </c>
      <c r="J92" t="s">
        <v>491</v>
      </c>
      <c r="K92">
        <v>0</v>
      </c>
      <c r="L92" t="s">
        <v>23</v>
      </c>
      <c r="N92" t="s">
        <v>492</v>
      </c>
    </row>
    <row r="93" spans="1:14" x14ac:dyDescent="0.2">
      <c r="A93" s="8" t="s">
        <v>493</v>
      </c>
      <c r="B93" s="8" t="s">
        <v>494</v>
      </c>
      <c r="C93">
        <v>2011</v>
      </c>
      <c r="D93" t="s">
        <v>17</v>
      </c>
      <c r="E93" t="s">
        <v>495</v>
      </c>
      <c r="F93">
        <v>1</v>
      </c>
      <c r="G93" t="s">
        <v>23</v>
      </c>
      <c r="H93" t="s">
        <v>496</v>
      </c>
      <c r="I93" t="s">
        <v>30</v>
      </c>
      <c r="J93" t="s">
        <v>497</v>
      </c>
      <c r="K93">
        <v>0</v>
      </c>
      <c r="L93" t="s">
        <v>23</v>
      </c>
      <c r="N93" t="s">
        <v>498</v>
      </c>
    </row>
    <row r="94" spans="1:14" x14ac:dyDescent="0.2">
      <c r="A94" s="8" t="s">
        <v>499</v>
      </c>
      <c r="B94" s="8" t="s">
        <v>500</v>
      </c>
      <c r="C94">
        <v>2011</v>
      </c>
      <c r="D94" t="s">
        <v>17</v>
      </c>
      <c r="E94" t="s">
        <v>249</v>
      </c>
      <c r="F94">
        <v>1</v>
      </c>
      <c r="G94" t="s">
        <v>23</v>
      </c>
      <c r="H94" t="s">
        <v>501</v>
      </c>
      <c r="I94" t="s">
        <v>30</v>
      </c>
      <c r="J94" t="s">
        <v>502</v>
      </c>
      <c r="K94">
        <v>0</v>
      </c>
      <c r="L94" t="s">
        <v>23</v>
      </c>
      <c r="N94" t="s">
        <v>503</v>
      </c>
    </row>
    <row r="95" spans="1:14" x14ac:dyDescent="0.2">
      <c r="A95" s="8" t="s">
        <v>504</v>
      </c>
      <c r="B95" s="8" t="s">
        <v>505</v>
      </c>
      <c r="C95">
        <v>2012</v>
      </c>
      <c r="D95" t="s">
        <v>17</v>
      </c>
      <c r="E95" t="s">
        <v>44</v>
      </c>
      <c r="F95">
        <v>2</v>
      </c>
      <c r="G95" t="s">
        <v>23</v>
      </c>
      <c r="H95" t="s">
        <v>506</v>
      </c>
      <c r="I95" t="s">
        <v>30</v>
      </c>
      <c r="J95" t="s">
        <v>507</v>
      </c>
      <c r="K95" t="s">
        <v>39</v>
      </c>
      <c r="L95" t="s">
        <v>23</v>
      </c>
      <c r="N95" t="s">
        <v>508</v>
      </c>
    </row>
    <row r="96" spans="1:14" x14ac:dyDescent="0.2">
      <c r="A96" s="8" t="s">
        <v>509</v>
      </c>
      <c r="B96" s="8" t="s">
        <v>510</v>
      </c>
      <c r="C96">
        <v>2013</v>
      </c>
      <c r="D96" t="s">
        <v>17</v>
      </c>
      <c r="E96" t="s">
        <v>49</v>
      </c>
      <c r="F96">
        <v>2</v>
      </c>
      <c r="G96" t="s">
        <v>23</v>
      </c>
      <c r="H96" t="s">
        <v>511</v>
      </c>
      <c r="I96" t="s">
        <v>512</v>
      </c>
      <c r="J96" t="s">
        <v>513</v>
      </c>
      <c r="K96">
        <v>0</v>
      </c>
      <c r="L96" t="s">
        <v>23</v>
      </c>
      <c r="N96" t="s">
        <v>514</v>
      </c>
    </row>
    <row r="97" spans="1:15" x14ac:dyDescent="0.2">
      <c r="A97" s="8" t="s">
        <v>515</v>
      </c>
      <c r="B97" s="8" t="s">
        <v>516</v>
      </c>
      <c r="C97">
        <v>2013</v>
      </c>
      <c r="D97" t="s">
        <v>17</v>
      </c>
      <c r="E97" t="s">
        <v>18</v>
      </c>
      <c r="F97">
        <v>1</v>
      </c>
      <c r="G97" t="s">
        <v>23</v>
      </c>
      <c r="H97" t="s">
        <v>129</v>
      </c>
      <c r="I97" t="s">
        <v>30</v>
      </c>
      <c r="J97" t="s">
        <v>517</v>
      </c>
      <c r="K97" t="s">
        <v>17</v>
      </c>
      <c r="L97" t="s">
        <v>23</v>
      </c>
      <c r="N97" t="s">
        <v>518</v>
      </c>
    </row>
    <row r="98" spans="1:15" ht="48" x14ac:dyDescent="0.2">
      <c r="A98" s="8" t="s">
        <v>519</v>
      </c>
      <c r="B98" s="8" t="s">
        <v>520</v>
      </c>
      <c r="C98">
        <v>2013</v>
      </c>
      <c r="D98" t="s">
        <v>17</v>
      </c>
      <c r="E98" t="s">
        <v>411</v>
      </c>
      <c r="F98">
        <v>2</v>
      </c>
      <c r="G98" t="s">
        <v>23</v>
      </c>
      <c r="H98" s="3" t="s">
        <v>521</v>
      </c>
      <c r="I98" t="s">
        <v>30</v>
      </c>
      <c r="J98" t="s">
        <v>522</v>
      </c>
      <c r="K98">
        <v>0</v>
      </c>
      <c r="L98" t="s">
        <v>23</v>
      </c>
      <c r="N98" t="s">
        <v>523</v>
      </c>
    </row>
    <row r="99" spans="1:15" ht="80" x14ac:dyDescent="0.2">
      <c r="A99" s="8" t="s">
        <v>524</v>
      </c>
      <c r="B99" s="8" t="s">
        <v>525</v>
      </c>
      <c r="C99">
        <v>2013</v>
      </c>
      <c r="D99" t="s">
        <v>17</v>
      </c>
      <c r="E99" t="s">
        <v>44</v>
      </c>
      <c r="F99">
        <v>2</v>
      </c>
      <c r="G99" t="s">
        <v>23</v>
      </c>
      <c r="H99" s="3" t="s">
        <v>526</v>
      </c>
      <c r="I99" t="s">
        <v>21</v>
      </c>
      <c r="J99" t="s">
        <v>527</v>
      </c>
      <c r="K99">
        <v>0</v>
      </c>
      <c r="L99" t="s">
        <v>23</v>
      </c>
      <c r="N99" t="s">
        <v>528</v>
      </c>
    </row>
    <row r="100" spans="1:15" ht="64" x14ac:dyDescent="0.2">
      <c r="A100" s="8" t="s">
        <v>529</v>
      </c>
      <c r="B100" s="8" t="s">
        <v>530</v>
      </c>
      <c r="C100">
        <v>2014</v>
      </c>
      <c r="D100" t="s">
        <v>17</v>
      </c>
      <c r="E100" t="s">
        <v>249</v>
      </c>
      <c r="F100">
        <v>2</v>
      </c>
      <c r="G100" t="s">
        <v>23</v>
      </c>
      <c r="H100" s="3" t="s">
        <v>531</v>
      </c>
      <c r="I100" t="s">
        <v>21</v>
      </c>
      <c r="J100" t="s">
        <v>532</v>
      </c>
      <c r="K100">
        <v>0</v>
      </c>
      <c r="L100" t="s">
        <v>23</v>
      </c>
      <c r="N100" t="s">
        <v>533</v>
      </c>
      <c r="O100" t="s">
        <v>534</v>
      </c>
    </row>
    <row r="101" spans="1:15" x14ac:dyDescent="0.2">
      <c r="A101" s="8" t="s">
        <v>535</v>
      </c>
      <c r="B101" s="8" t="s">
        <v>536</v>
      </c>
      <c r="C101">
        <v>2014</v>
      </c>
      <c r="D101" t="s">
        <v>17</v>
      </c>
      <c r="E101" t="s">
        <v>537</v>
      </c>
      <c r="F101">
        <v>1</v>
      </c>
      <c r="G101" t="s">
        <v>23</v>
      </c>
      <c r="H101" t="s">
        <v>538</v>
      </c>
      <c r="I101" t="s">
        <v>30</v>
      </c>
      <c r="J101" t="s">
        <v>539</v>
      </c>
      <c r="K101">
        <v>0</v>
      </c>
      <c r="L101" t="s">
        <v>23</v>
      </c>
      <c r="N101" t="s">
        <v>540</v>
      </c>
    </row>
    <row r="102" spans="1:15" x14ac:dyDescent="0.2">
      <c r="A102" s="8" t="s">
        <v>541</v>
      </c>
      <c r="B102" s="8" t="s">
        <v>542</v>
      </c>
      <c r="C102">
        <v>2014</v>
      </c>
      <c r="D102" t="s">
        <v>17</v>
      </c>
      <c r="E102" t="s">
        <v>174</v>
      </c>
      <c r="F102">
        <v>1</v>
      </c>
      <c r="G102" t="s">
        <v>23</v>
      </c>
      <c r="H102" t="s">
        <v>543</v>
      </c>
      <c r="I102" t="s">
        <v>30</v>
      </c>
      <c r="J102" t="s">
        <v>544</v>
      </c>
      <c r="K102">
        <v>0</v>
      </c>
      <c r="L102" t="s">
        <v>23</v>
      </c>
      <c r="N102" t="s">
        <v>545</v>
      </c>
    </row>
    <row r="103" spans="1:15" x14ac:dyDescent="0.2">
      <c r="A103" s="8" t="s">
        <v>546</v>
      </c>
      <c r="B103" s="8" t="s">
        <v>547</v>
      </c>
      <c r="C103">
        <v>2015</v>
      </c>
      <c r="D103" t="s">
        <v>17</v>
      </c>
      <c r="E103" t="s">
        <v>548</v>
      </c>
      <c r="F103">
        <v>1</v>
      </c>
      <c r="G103" t="s">
        <v>23</v>
      </c>
      <c r="H103" t="s">
        <v>549</v>
      </c>
      <c r="I103" t="s">
        <v>21</v>
      </c>
      <c r="J103" t="s">
        <v>550</v>
      </c>
      <c r="K103">
        <v>0</v>
      </c>
      <c r="L103" t="s">
        <v>23</v>
      </c>
      <c r="N103" t="s">
        <v>551</v>
      </c>
    </row>
    <row r="104" spans="1:15" x14ac:dyDescent="0.2">
      <c r="A104" s="8" t="s">
        <v>552</v>
      </c>
      <c r="B104" s="8" t="s">
        <v>553</v>
      </c>
      <c r="C104">
        <v>2015</v>
      </c>
      <c r="D104" t="s">
        <v>17</v>
      </c>
      <c r="E104" t="s">
        <v>54</v>
      </c>
      <c r="F104">
        <v>1</v>
      </c>
      <c r="G104" t="s">
        <v>23</v>
      </c>
      <c r="H104" t="s">
        <v>554</v>
      </c>
      <c r="I104" t="s">
        <v>30</v>
      </c>
      <c r="J104" t="s">
        <v>555</v>
      </c>
      <c r="K104">
        <v>0</v>
      </c>
      <c r="L104" t="s">
        <v>23</v>
      </c>
      <c r="N104" t="s">
        <v>556</v>
      </c>
    </row>
    <row r="105" spans="1:15" x14ac:dyDescent="0.2">
      <c r="A105" s="8" t="s">
        <v>557</v>
      </c>
      <c r="B105" s="8" t="s">
        <v>558</v>
      </c>
      <c r="C105">
        <v>2015</v>
      </c>
      <c r="D105" t="s">
        <v>17</v>
      </c>
      <c r="E105" t="s">
        <v>44</v>
      </c>
      <c r="F105">
        <v>2</v>
      </c>
      <c r="G105" t="s">
        <v>23</v>
      </c>
      <c r="H105" t="s">
        <v>559</v>
      </c>
      <c r="I105" t="s">
        <v>30</v>
      </c>
      <c r="J105" t="s">
        <v>560</v>
      </c>
      <c r="K105">
        <v>0</v>
      </c>
      <c r="L105" t="s">
        <v>23</v>
      </c>
      <c r="N105" t="s">
        <v>561</v>
      </c>
    </row>
    <row r="106" spans="1:15" ht="64" x14ac:dyDescent="0.2">
      <c r="A106" s="8" t="s">
        <v>562</v>
      </c>
      <c r="B106" s="8" t="s">
        <v>563</v>
      </c>
      <c r="C106">
        <v>2015</v>
      </c>
      <c r="D106" t="s">
        <v>17</v>
      </c>
      <c r="E106" t="s">
        <v>44</v>
      </c>
      <c r="F106">
        <v>2</v>
      </c>
      <c r="G106" t="s">
        <v>23</v>
      </c>
      <c r="H106" s="3" t="s">
        <v>564</v>
      </c>
      <c r="I106" t="s">
        <v>21</v>
      </c>
      <c r="J106" t="s">
        <v>565</v>
      </c>
      <c r="K106">
        <v>0</v>
      </c>
      <c r="L106" t="s">
        <v>23</v>
      </c>
      <c r="N106" t="s">
        <v>566</v>
      </c>
    </row>
    <row r="107" spans="1:15" x14ac:dyDescent="0.2">
      <c r="A107" s="8" t="s">
        <v>567</v>
      </c>
      <c r="B107" s="8" t="s">
        <v>568</v>
      </c>
      <c r="C107">
        <v>2016</v>
      </c>
      <c r="D107" t="s">
        <v>17</v>
      </c>
      <c r="E107" t="s">
        <v>54</v>
      </c>
      <c r="F107">
        <v>1</v>
      </c>
      <c r="G107" t="s">
        <v>23</v>
      </c>
      <c r="H107" t="s">
        <v>569</v>
      </c>
      <c r="I107" t="s">
        <v>21</v>
      </c>
      <c r="J107" t="s">
        <v>570</v>
      </c>
      <c r="K107">
        <v>0</v>
      </c>
      <c r="L107" t="s">
        <v>23</v>
      </c>
      <c r="N107" t="s">
        <v>571</v>
      </c>
    </row>
    <row r="108" spans="1:15" ht="48" x14ac:dyDescent="0.2">
      <c r="A108" s="8" t="s">
        <v>572</v>
      </c>
      <c r="B108" s="8" t="s">
        <v>573</v>
      </c>
      <c r="C108">
        <v>2017</v>
      </c>
      <c r="D108" t="s">
        <v>17</v>
      </c>
      <c r="E108" t="s">
        <v>54</v>
      </c>
      <c r="F108">
        <v>1</v>
      </c>
      <c r="G108" t="s">
        <v>23</v>
      </c>
      <c r="H108" s="3" t="s">
        <v>574</v>
      </c>
      <c r="I108" t="s">
        <v>21</v>
      </c>
      <c r="J108" t="s">
        <v>575</v>
      </c>
      <c r="K108">
        <v>0</v>
      </c>
      <c r="L108" t="s">
        <v>23</v>
      </c>
      <c r="N108" t="s">
        <v>576</v>
      </c>
    </row>
    <row r="109" spans="1:15" ht="96" x14ac:dyDescent="0.2">
      <c r="A109" s="8" t="s">
        <v>577</v>
      </c>
      <c r="B109" s="8" t="s">
        <v>578</v>
      </c>
      <c r="C109">
        <v>2017</v>
      </c>
      <c r="D109" t="s">
        <v>17</v>
      </c>
      <c r="E109" t="s">
        <v>54</v>
      </c>
      <c r="F109">
        <v>1</v>
      </c>
      <c r="G109" t="s">
        <v>23</v>
      </c>
      <c r="H109" s="3" t="s">
        <v>579</v>
      </c>
      <c r="I109" t="s">
        <v>30</v>
      </c>
      <c r="J109" t="s">
        <v>580</v>
      </c>
      <c r="K109" t="s">
        <v>17</v>
      </c>
      <c r="L109" t="s">
        <v>23</v>
      </c>
      <c r="N109" t="s">
        <v>581</v>
      </c>
    </row>
    <row r="110" spans="1:15" x14ac:dyDescent="0.2">
      <c r="A110" s="8" t="s">
        <v>582</v>
      </c>
      <c r="B110" s="8" t="s">
        <v>583</v>
      </c>
      <c r="C110">
        <v>2019</v>
      </c>
      <c r="D110" t="s">
        <v>17</v>
      </c>
      <c r="E110" t="s">
        <v>584</v>
      </c>
      <c r="F110">
        <v>1</v>
      </c>
      <c r="G110" t="s">
        <v>23</v>
      </c>
      <c r="H110" t="s">
        <v>585</v>
      </c>
      <c r="I110" t="s">
        <v>30</v>
      </c>
      <c r="J110" t="s">
        <v>586</v>
      </c>
      <c r="K110">
        <v>0</v>
      </c>
      <c r="L110" t="s">
        <v>23</v>
      </c>
      <c r="N110" t="s">
        <v>587</v>
      </c>
    </row>
    <row r="111" spans="1:15" x14ac:dyDescent="0.2">
      <c r="A111" s="8" t="s">
        <v>588</v>
      </c>
      <c r="B111" s="8" t="s">
        <v>589</v>
      </c>
      <c r="C111">
        <v>2020</v>
      </c>
      <c r="D111" t="s">
        <v>30</v>
      </c>
      <c r="E111" t="s">
        <v>161</v>
      </c>
      <c r="F111">
        <v>1</v>
      </c>
      <c r="G111" t="s">
        <v>23</v>
      </c>
      <c r="H111" t="s">
        <v>590</v>
      </c>
      <c r="I111" t="s">
        <v>21</v>
      </c>
      <c r="J111" t="s">
        <v>591</v>
      </c>
      <c r="K111">
        <v>0</v>
      </c>
      <c r="L111" t="s">
        <v>23</v>
      </c>
      <c r="N111" t="s">
        <v>592</v>
      </c>
    </row>
    <row r="112" spans="1:15" x14ac:dyDescent="0.2">
      <c r="A112" s="8" t="s">
        <v>68</v>
      </c>
      <c r="B112" s="8" t="s">
        <v>593</v>
      </c>
      <c r="C112">
        <v>2020</v>
      </c>
      <c r="D112" t="s">
        <v>17</v>
      </c>
      <c r="E112" t="s">
        <v>44</v>
      </c>
      <c r="F112">
        <v>2</v>
      </c>
      <c r="G112" t="s">
        <v>23</v>
      </c>
      <c r="H112" t="s">
        <v>594</v>
      </c>
      <c r="I112" t="s">
        <v>21</v>
      </c>
      <c r="J112" t="s">
        <v>70</v>
      </c>
      <c r="K112">
        <v>0</v>
      </c>
      <c r="L112" t="s">
        <v>23</v>
      </c>
      <c r="N112" t="s">
        <v>595</v>
      </c>
    </row>
    <row r="113" spans="1:14" x14ac:dyDescent="0.2">
      <c r="A113" s="8" t="s">
        <v>596</v>
      </c>
      <c r="B113" s="8" t="s">
        <v>597</v>
      </c>
      <c r="C113">
        <v>2021</v>
      </c>
      <c r="D113" t="s">
        <v>17</v>
      </c>
      <c r="E113" t="s">
        <v>49</v>
      </c>
      <c r="F113">
        <v>1</v>
      </c>
      <c r="G113" t="s">
        <v>23</v>
      </c>
      <c r="H113" t="s">
        <v>598</v>
      </c>
      <c r="I113" t="s">
        <v>21</v>
      </c>
      <c r="J113" t="s">
        <v>599</v>
      </c>
      <c r="K113">
        <v>0</v>
      </c>
      <c r="L113" t="s">
        <v>23</v>
      </c>
      <c r="N113" t="s">
        <v>600</v>
      </c>
    </row>
    <row r="114" spans="1:14" x14ac:dyDescent="0.2">
      <c r="A114" s="8" t="s">
        <v>601</v>
      </c>
      <c r="B114" s="8" t="s">
        <v>602</v>
      </c>
      <c r="C114">
        <v>2022</v>
      </c>
      <c r="D114" t="s">
        <v>17</v>
      </c>
      <c r="E114" t="s">
        <v>54</v>
      </c>
      <c r="F114">
        <v>1</v>
      </c>
      <c r="G114" t="s">
        <v>23</v>
      </c>
      <c r="H114" t="s">
        <v>603</v>
      </c>
      <c r="I114" t="s">
        <v>21</v>
      </c>
      <c r="J114" t="s">
        <v>604</v>
      </c>
      <c r="K114">
        <v>0</v>
      </c>
      <c r="L114" t="s">
        <v>23</v>
      </c>
      <c r="N114" t="s">
        <v>605</v>
      </c>
    </row>
    <row r="115" spans="1:14" ht="16" x14ac:dyDescent="0.2">
      <c r="A115" s="8" t="s">
        <v>606</v>
      </c>
      <c r="B115" s="44" t="s">
        <v>607</v>
      </c>
      <c r="C115">
        <v>2022</v>
      </c>
      <c r="D115" t="s">
        <v>17</v>
      </c>
      <c r="E115" t="s">
        <v>608</v>
      </c>
      <c r="F115">
        <v>4</v>
      </c>
      <c r="G115" t="s">
        <v>23</v>
      </c>
      <c r="H115" t="s">
        <v>609</v>
      </c>
      <c r="I115" t="s">
        <v>610</v>
      </c>
      <c r="J115" t="s">
        <v>611</v>
      </c>
      <c r="K115">
        <v>0</v>
      </c>
      <c r="L115" t="s">
        <v>23</v>
      </c>
      <c r="N115" t="s">
        <v>612</v>
      </c>
    </row>
    <row r="116" spans="1:14" x14ac:dyDescent="0.2">
      <c r="A116" s="8" t="s">
        <v>613</v>
      </c>
      <c r="B116" s="8" t="s">
        <v>614</v>
      </c>
      <c r="C116">
        <v>2022</v>
      </c>
      <c r="D116" t="s">
        <v>17</v>
      </c>
      <c r="E116" t="s">
        <v>18</v>
      </c>
      <c r="F116">
        <v>1</v>
      </c>
      <c r="G116" t="s">
        <v>23</v>
      </c>
      <c r="H116" t="s">
        <v>615</v>
      </c>
      <c r="I116" t="s">
        <v>21</v>
      </c>
      <c r="J116" t="s">
        <v>616</v>
      </c>
      <c r="K116">
        <v>0</v>
      </c>
      <c r="L116" t="s">
        <v>23</v>
      </c>
      <c r="N116" t="s">
        <v>617</v>
      </c>
    </row>
    <row r="117" spans="1:14" x14ac:dyDescent="0.2">
      <c r="A117" s="8" t="s">
        <v>618</v>
      </c>
      <c r="B117" s="8" t="s">
        <v>619</v>
      </c>
      <c r="C117">
        <v>2022</v>
      </c>
      <c r="D117" t="s">
        <v>17</v>
      </c>
      <c r="E117" t="s">
        <v>44</v>
      </c>
      <c r="F117">
        <v>1</v>
      </c>
      <c r="G117" t="s">
        <v>23</v>
      </c>
      <c r="H117" t="s">
        <v>615</v>
      </c>
      <c r="I117" t="s">
        <v>21</v>
      </c>
      <c r="J117" t="s">
        <v>620</v>
      </c>
      <c r="K117">
        <v>0</v>
      </c>
      <c r="L117" t="s">
        <v>23</v>
      </c>
      <c r="N117" t="s">
        <v>621</v>
      </c>
    </row>
    <row r="118" spans="1:14" x14ac:dyDescent="0.2">
      <c r="A118" s="8" t="s">
        <v>622</v>
      </c>
      <c r="B118" s="8" t="s">
        <v>623</v>
      </c>
      <c r="C118">
        <v>2022</v>
      </c>
      <c r="D118" t="s">
        <v>17</v>
      </c>
      <c r="E118" t="s">
        <v>44</v>
      </c>
      <c r="F118">
        <v>1</v>
      </c>
      <c r="G118" t="s">
        <v>23</v>
      </c>
      <c r="H118" t="s">
        <v>624</v>
      </c>
      <c r="I118" t="s">
        <v>30</v>
      </c>
      <c r="J118" t="s">
        <v>625</v>
      </c>
      <c r="K118">
        <v>0</v>
      </c>
      <c r="L118" t="s">
        <v>23</v>
      </c>
      <c r="N118" t="s">
        <v>626</v>
      </c>
    </row>
    <row r="119" spans="1:14" x14ac:dyDescent="0.2">
      <c r="A119" s="8" t="s">
        <v>627</v>
      </c>
      <c r="B119" s="8" t="s">
        <v>628</v>
      </c>
      <c r="C119">
        <v>2023</v>
      </c>
      <c r="D119" t="s">
        <v>30</v>
      </c>
      <c r="E119" t="s">
        <v>629</v>
      </c>
      <c r="F119">
        <v>1</v>
      </c>
      <c r="G119" t="s">
        <v>23</v>
      </c>
      <c r="H119" t="s">
        <v>630</v>
      </c>
      <c r="I119" t="s">
        <v>30</v>
      </c>
      <c r="J119" t="s">
        <v>631</v>
      </c>
      <c r="K119" t="s">
        <v>39</v>
      </c>
      <c r="L119" t="s">
        <v>23</v>
      </c>
      <c r="N119" t="s">
        <v>632</v>
      </c>
    </row>
    <row r="120" spans="1:14" x14ac:dyDescent="0.2">
      <c r="A120" s="8" t="s">
        <v>633</v>
      </c>
      <c r="B120" s="8" t="s">
        <v>634</v>
      </c>
      <c r="C120">
        <v>2023</v>
      </c>
      <c r="D120" t="s">
        <v>30</v>
      </c>
      <c r="E120" t="s">
        <v>161</v>
      </c>
      <c r="F120">
        <v>2</v>
      </c>
      <c r="G120" t="s">
        <v>23</v>
      </c>
      <c r="H120" t="s">
        <v>635</v>
      </c>
      <c r="I120" t="s">
        <v>21</v>
      </c>
      <c r="J120" t="s">
        <v>70</v>
      </c>
      <c r="K120">
        <v>0</v>
      </c>
      <c r="L120" t="s">
        <v>23</v>
      </c>
    </row>
    <row r="121" spans="1:14" x14ac:dyDescent="0.2">
      <c r="A121" s="8" t="s">
        <v>636</v>
      </c>
      <c r="B121" s="8" t="s">
        <v>637</v>
      </c>
      <c r="C121">
        <v>2023</v>
      </c>
      <c r="D121" t="s">
        <v>17</v>
      </c>
      <c r="E121" t="s">
        <v>49</v>
      </c>
      <c r="F121">
        <v>1</v>
      </c>
      <c r="G121" t="s">
        <v>23</v>
      </c>
      <c r="H121" t="s">
        <v>638</v>
      </c>
      <c r="I121" t="s">
        <v>30</v>
      </c>
      <c r="J121" t="s">
        <v>639</v>
      </c>
      <c r="K121">
        <v>0</v>
      </c>
      <c r="L121" t="s">
        <v>23</v>
      </c>
      <c r="N121" t="s">
        <v>640</v>
      </c>
    </row>
    <row r="122" spans="1:14" x14ac:dyDescent="0.2">
      <c r="A122" s="8" t="s">
        <v>641</v>
      </c>
      <c r="B122" s="8" t="s">
        <v>642</v>
      </c>
      <c r="C122">
        <v>2023</v>
      </c>
      <c r="D122" t="s">
        <v>17</v>
      </c>
      <c r="E122" t="s">
        <v>44</v>
      </c>
      <c r="F122">
        <v>1</v>
      </c>
      <c r="G122" t="s">
        <v>23</v>
      </c>
      <c r="H122" t="s">
        <v>643</v>
      </c>
      <c r="I122" t="s">
        <v>30</v>
      </c>
      <c r="J122" t="s">
        <v>644</v>
      </c>
      <c r="K122" t="s">
        <v>39</v>
      </c>
      <c r="L122" t="s">
        <v>23</v>
      </c>
      <c r="N122" t="s">
        <v>645</v>
      </c>
    </row>
    <row r="123" spans="1:14" ht="64" x14ac:dyDescent="0.2">
      <c r="A123" s="8" t="s">
        <v>646</v>
      </c>
      <c r="B123" s="8" t="s">
        <v>647</v>
      </c>
      <c r="C123">
        <v>2023</v>
      </c>
      <c r="D123" t="s">
        <v>17</v>
      </c>
      <c r="E123" t="s">
        <v>54</v>
      </c>
      <c r="F123">
        <v>2</v>
      </c>
      <c r="G123" t="s">
        <v>23</v>
      </c>
      <c r="H123" s="3" t="s">
        <v>648</v>
      </c>
      <c r="I123" t="s">
        <v>30</v>
      </c>
      <c r="J123" t="s">
        <v>649</v>
      </c>
      <c r="K123">
        <v>0</v>
      </c>
      <c r="L123" t="s">
        <v>23</v>
      </c>
      <c r="N123" t="s">
        <v>650</v>
      </c>
    </row>
    <row r="124" spans="1:14" ht="144" x14ac:dyDescent="0.2">
      <c r="A124" s="8" t="s">
        <v>646</v>
      </c>
      <c r="B124" s="8" t="s">
        <v>651</v>
      </c>
      <c r="C124">
        <v>2023</v>
      </c>
      <c r="D124" t="s">
        <v>17</v>
      </c>
      <c r="E124" t="s">
        <v>54</v>
      </c>
      <c r="F124">
        <v>2</v>
      </c>
      <c r="G124" t="s">
        <v>23</v>
      </c>
      <c r="H124" s="3" t="s">
        <v>652</v>
      </c>
      <c r="I124" t="s">
        <v>30</v>
      </c>
      <c r="J124" t="s">
        <v>653</v>
      </c>
      <c r="K124">
        <v>0</v>
      </c>
      <c r="L124" t="s">
        <v>23</v>
      </c>
      <c r="N124" t="s">
        <v>654</v>
      </c>
    </row>
    <row r="125" spans="1:14" x14ac:dyDescent="0.2">
      <c r="A125" s="8" t="s">
        <v>655</v>
      </c>
      <c r="B125" s="8" t="s">
        <v>656</v>
      </c>
      <c r="C125">
        <v>2023</v>
      </c>
      <c r="D125" t="s">
        <v>17</v>
      </c>
      <c r="E125" t="s">
        <v>36</v>
      </c>
      <c r="F125">
        <v>2</v>
      </c>
      <c r="G125" t="s">
        <v>23</v>
      </c>
      <c r="H125" t="s">
        <v>657</v>
      </c>
      <c r="I125" t="s">
        <v>21</v>
      </c>
      <c r="J125" t="s">
        <v>658</v>
      </c>
      <c r="K125">
        <v>0</v>
      </c>
      <c r="L125" t="s">
        <v>23</v>
      </c>
      <c r="N125" t="s">
        <v>659</v>
      </c>
    </row>
    <row r="126" spans="1:14" x14ac:dyDescent="0.2">
      <c r="A126" s="8" t="s">
        <v>660</v>
      </c>
      <c r="B126" s="8" t="s">
        <v>661</v>
      </c>
      <c r="C126">
        <v>2023</v>
      </c>
      <c r="D126" t="s">
        <v>17</v>
      </c>
      <c r="E126" t="s">
        <v>18</v>
      </c>
      <c r="F126">
        <v>1</v>
      </c>
      <c r="G126" t="s">
        <v>23</v>
      </c>
      <c r="H126" t="s">
        <v>662</v>
      </c>
      <c r="I126" t="s">
        <v>21</v>
      </c>
      <c r="J126" t="s">
        <v>663</v>
      </c>
      <c r="K126">
        <v>0</v>
      </c>
      <c r="L126" t="s">
        <v>23</v>
      </c>
      <c r="N126" t="s">
        <v>664</v>
      </c>
    </row>
    <row r="127" spans="1:14" x14ac:dyDescent="0.2">
      <c r="A127" s="8" t="s">
        <v>665</v>
      </c>
      <c r="B127" s="8" t="s">
        <v>666</v>
      </c>
      <c r="C127">
        <v>2024</v>
      </c>
      <c r="D127" t="s">
        <v>17</v>
      </c>
      <c r="E127" t="s">
        <v>629</v>
      </c>
      <c r="F127">
        <v>1</v>
      </c>
      <c r="G127" t="s">
        <v>23</v>
      </c>
      <c r="H127" t="s">
        <v>594</v>
      </c>
      <c r="I127" t="s">
        <v>30</v>
      </c>
      <c r="J127" t="s">
        <v>667</v>
      </c>
      <c r="K127">
        <v>0</v>
      </c>
      <c r="L127" t="s">
        <v>23</v>
      </c>
      <c r="N127" t="s">
        <v>668</v>
      </c>
    </row>
    <row r="128" spans="1:14" x14ac:dyDescent="0.2">
      <c r="A128" s="8" t="s">
        <v>669</v>
      </c>
      <c r="B128" s="8" t="s">
        <v>670</v>
      </c>
      <c r="C128">
        <v>2024</v>
      </c>
      <c r="D128" t="s">
        <v>17</v>
      </c>
      <c r="E128" t="s">
        <v>49</v>
      </c>
      <c r="F128">
        <v>2</v>
      </c>
      <c r="G128" t="s">
        <v>23</v>
      </c>
      <c r="H128" t="s">
        <v>594</v>
      </c>
      <c r="I128" t="s">
        <v>21</v>
      </c>
      <c r="J128" t="s">
        <v>671</v>
      </c>
      <c r="K128">
        <v>0</v>
      </c>
      <c r="L128" t="s">
        <v>23</v>
      </c>
      <c r="N128" t="s">
        <v>672</v>
      </c>
    </row>
    <row r="129" spans="1:14" x14ac:dyDescent="0.2">
      <c r="A129" s="8" t="s">
        <v>641</v>
      </c>
      <c r="B129" s="8" t="s">
        <v>673</v>
      </c>
      <c r="C129">
        <v>2024</v>
      </c>
      <c r="D129" t="s">
        <v>30</v>
      </c>
      <c r="E129" t="s">
        <v>629</v>
      </c>
      <c r="F129">
        <v>1</v>
      </c>
      <c r="G129" t="s">
        <v>23</v>
      </c>
      <c r="H129" t="s">
        <v>674</v>
      </c>
      <c r="I129" t="s">
        <v>30</v>
      </c>
      <c r="J129" t="s">
        <v>675</v>
      </c>
      <c r="K129" t="s">
        <v>39</v>
      </c>
      <c r="L129" t="s">
        <v>23</v>
      </c>
      <c r="N129" t="s">
        <v>676</v>
      </c>
    </row>
    <row r="130" spans="1:14" x14ac:dyDescent="0.2">
      <c r="A130" s="8" t="s">
        <v>677</v>
      </c>
      <c r="B130" s="8" t="s">
        <v>678</v>
      </c>
      <c r="C130">
        <v>2024</v>
      </c>
      <c r="D130" t="s">
        <v>17</v>
      </c>
      <c r="E130" t="s">
        <v>54</v>
      </c>
      <c r="F130">
        <v>1</v>
      </c>
      <c r="G130" t="s">
        <v>23</v>
      </c>
      <c r="H130" t="s">
        <v>594</v>
      </c>
      <c r="I130" t="s">
        <v>30</v>
      </c>
      <c r="J130" t="s">
        <v>169</v>
      </c>
      <c r="K130">
        <v>0</v>
      </c>
      <c r="L130" t="s">
        <v>23</v>
      </c>
      <c r="N130" t="s">
        <v>679</v>
      </c>
    </row>
    <row r="131" spans="1:14" x14ac:dyDescent="0.2">
      <c r="A131" s="8" t="s">
        <v>680</v>
      </c>
      <c r="B131" s="8" t="s">
        <v>681</v>
      </c>
      <c r="C131">
        <v>2024</v>
      </c>
      <c r="D131" t="s">
        <v>17</v>
      </c>
      <c r="E131" t="s">
        <v>44</v>
      </c>
      <c r="F131">
        <v>2</v>
      </c>
      <c r="G131" t="s">
        <v>23</v>
      </c>
      <c r="H131" t="s">
        <v>682</v>
      </c>
      <c r="I131" t="s">
        <v>30</v>
      </c>
      <c r="J131" t="s">
        <v>683</v>
      </c>
      <c r="K131" t="s">
        <v>39</v>
      </c>
      <c r="L131" t="s">
        <v>23</v>
      </c>
      <c r="N131" t="s">
        <v>684</v>
      </c>
    </row>
    <row r="132" spans="1:14" x14ac:dyDescent="0.2">
      <c r="A132" s="8" t="s">
        <v>82</v>
      </c>
      <c r="B132" s="8" t="s">
        <v>685</v>
      </c>
      <c r="C132">
        <v>2025</v>
      </c>
      <c r="D132" t="s">
        <v>17</v>
      </c>
      <c r="E132" t="s">
        <v>54</v>
      </c>
      <c r="F132">
        <v>2</v>
      </c>
      <c r="G132" t="s">
        <v>23</v>
      </c>
      <c r="H132" t="s">
        <v>686</v>
      </c>
      <c r="I132" t="s">
        <v>30</v>
      </c>
      <c r="J132" t="s">
        <v>84</v>
      </c>
      <c r="K132">
        <v>0</v>
      </c>
      <c r="L132" t="s">
        <v>23</v>
      </c>
      <c r="N132" t="s">
        <v>687</v>
      </c>
    </row>
    <row r="133" spans="1:14" x14ac:dyDescent="0.2">
      <c r="A133" s="8" t="s">
        <v>688</v>
      </c>
      <c r="B133" s="8" t="s">
        <v>689</v>
      </c>
      <c r="C133">
        <v>1991</v>
      </c>
      <c r="D133" t="s">
        <v>17</v>
      </c>
      <c r="E133" t="s">
        <v>174</v>
      </c>
      <c r="F133">
        <v>2</v>
      </c>
      <c r="G133" t="s">
        <v>23</v>
      </c>
      <c r="H133" t="s">
        <v>690</v>
      </c>
      <c r="I133" t="s">
        <v>21</v>
      </c>
      <c r="J133" t="s">
        <v>691</v>
      </c>
      <c r="K133">
        <v>0</v>
      </c>
    </row>
    <row r="134" spans="1:14" x14ac:dyDescent="0.2">
      <c r="A134" s="8" t="s">
        <v>692</v>
      </c>
      <c r="B134" s="8" t="s">
        <v>693</v>
      </c>
      <c r="C134">
        <v>1996</v>
      </c>
      <c r="D134" t="s">
        <v>17</v>
      </c>
      <c r="E134" t="s">
        <v>18</v>
      </c>
      <c r="F134">
        <v>2</v>
      </c>
      <c r="G134" t="s">
        <v>694</v>
      </c>
      <c r="H134" t="s">
        <v>695</v>
      </c>
      <c r="I134" t="s">
        <v>21</v>
      </c>
      <c r="J134" t="s">
        <v>696</v>
      </c>
      <c r="K134">
        <v>0</v>
      </c>
      <c r="L134" t="s">
        <v>23</v>
      </c>
      <c r="M134" t="s">
        <v>697</v>
      </c>
      <c r="N134" t="s">
        <v>698</v>
      </c>
    </row>
    <row r="135" spans="1:14" x14ac:dyDescent="0.2">
      <c r="A135" s="8" t="s">
        <v>699</v>
      </c>
      <c r="B135" s="8" t="s">
        <v>700</v>
      </c>
      <c r="C135">
        <v>1991</v>
      </c>
      <c r="D135" t="s">
        <v>17</v>
      </c>
      <c r="E135" t="s">
        <v>18</v>
      </c>
      <c r="F135">
        <v>2</v>
      </c>
      <c r="G135" t="s">
        <v>694</v>
      </c>
      <c r="H135" t="s">
        <v>701</v>
      </c>
      <c r="I135" t="s">
        <v>30</v>
      </c>
      <c r="J135" t="s">
        <v>702</v>
      </c>
      <c r="K135" t="s">
        <v>39</v>
      </c>
      <c r="L135" t="s">
        <v>23</v>
      </c>
      <c r="N135" t="s">
        <v>703</v>
      </c>
    </row>
    <row r="136" spans="1:14" ht="96" x14ac:dyDescent="0.2">
      <c r="A136" s="8" t="s">
        <v>704</v>
      </c>
      <c r="B136" s="8" t="s">
        <v>705</v>
      </c>
      <c r="C136">
        <v>1991</v>
      </c>
      <c r="D136" t="s">
        <v>17</v>
      </c>
      <c r="E136" t="s">
        <v>36</v>
      </c>
      <c r="F136">
        <v>1</v>
      </c>
      <c r="G136" t="s">
        <v>694</v>
      </c>
      <c r="H136" s="3" t="s">
        <v>706</v>
      </c>
      <c r="I136" t="s">
        <v>707</v>
      </c>
      <c r="J136" t="s">
        <v>708</v>
      </c>
      <c r="K136" t="s">
        <v>21</v>
      </c>
      <c r="L136" t="s">
        <v>23</v>
      </c>
      <c r="N136" t="s">
        <v>709</v>
      </c>
    </row>
    <row r="137" spans="1:14" x14ac:dyDescent="0.2">
      <c r="A137" s="8" t="s">
        <v>710</v>
      </c>
      <c r="B137" s="8" t="s">
        <v>711</v>
      </c>
      <c r="C137">
        <v>1993</v>
      </c>
      <c r="D137" t="s">
        <v>17</v>
      </c>
      <c r="E137" t="s">
        <v>18</v>
      </c>
      <c r="F137">
        <v>1</v>
      </c>
      <c r="G137" t="s">
        <v>694</v>
      </c>
      <c r="I137" t="s">
        <v>30</v>
      </c>
      <c r="J137" t="s">
        <v>712</v>
      </c>
      <c r="K137" t="s">
        <v>39</v>
      </c>
      <c r="L137" t="s">
        <v>23</v>
      </c>
      <c r="N137" t="s">
        <v>713</v>
      </c>
    </row>
    <row r="138" spans="1:14" x14ac:dyDescent="0.2">
      <c r="A138" s="8" t="s">
        <v>714</v>
      </c>
      <c r="B138" s="8" t="s">
        <v>715</v>
      </c>
      <c r="C138">
        <v>1993</v>
      </c>
      <c r="D138" t="s">
        <v>17</v>
      </c>
      <c r="E138" t="s">
        <v>18</v>
      </c>
      <c r="F138">
        <v>1</v>
      </c>
      <c r="G138" t="s">
        <v>694</v>
      </c>
      <c r="H138" t="s">
        <v>716</v>
      </c>
      <c r="I138" t="s">
        <v>21</v>
      </c>
      <c r="J138" t="s">
        <v>717</v>
      </c>
      <c r="K138">
        <v>0</v>
      </c>
      <c r="L138" t="s">
        <v>23</v>
      </c>
      <c r="N138" t="s">
        <v>718</v>
      </c>
    </row>
    <row r="139" spans="1:14" x14ac:dyDescent="0.2">
      <c r="A139" s="8" t="s">
        <v>719</v>
      </c>
      <c r="B139" s="8" t="s">
        <v>720</v>
      </c>
      <c r="C139">
        <v>1994</v>
      </c>
      <c r="D139" t="s">
        <v>30</v>
      </c>
      <c r="E139" t="s">
        <v>167</v>
      </c>
      <c r="F139">
        <v>2</v>
      </c>
      <c r="G139" t="s">
        <v>694</v>
      </c>
      <c r="H139" t="s">
        <v>721</v>
      </c>
      <c r="I139" t="s">
        <v>30</v>
      </c>
      <c r="J139" t="s">
        <v>722</v>
      </c>
      <c r="K139">
        <v>0</v>
      </c>
      <c r="L139" t="s">
        <v>23</v>
      </c>
      <c r="N139" t="s">
        <v>723</v>
      </c>
    </row>
    <row r="140" spans="1:14" x14ac:dyDescent="0.2">
      <c r="A140" s="8" t="s">
        <v>724</v>
      </c>
      <c r="B140" s="8" t="s">
        <v>725</v>
      </c>
      <c r="C140">
        <v>2007</v>
      </c>
      <c r="D140" t="s">
        <v>17</v>
      </c>
      <c r="E140" t="s">
        <v>44</v>
      </c>
      <c r="F140">
        <v>1</v>
      </c>
      <c r="G140" t="s">
        <v>694</v>
      </c>
      <c r="I140" t="s">
        <v>30</v>
      </c>
      <c r="J140" t="s">
        <v>726</v>
      </c>
      <c r="K140" t="s">
        <v>39</v>
      </c>
      <c r="L140" t="s">
        <v>23</v>
      </c>
      <c r="N140" t="s">
        <v>727</v>
      </c>
    </row>
    <row r="141" spans="1:14" x14ac:dyDescent="0.2">
      <c r="A141" s="8" t="s">
        <v>728</v>
      </c>
      <c r="B141" s="8" t="s">
        <v>729</v>
      </c>
      <c r="C141">
        <v>2008</v>
      </c>
      <c r="D141" t="s">
        <v>17</v>
      </c>
      <c r="E141" t="s">
        <v>730</v>
      </c>
      <c r="F141">
        <v>2</v>
      </c>
      <c r="G141" t="s">
        <v>694</v>
      </c>
      <c r="H141" t="s">
        <v>731</v>
      </c>
      <c r="I141" t="s">
        <v>30</v>
      </c>
      <c r="J141" t="s">
        <v>732</v>
      </c>
      <c r="K141">
        <v>0</v>
      </c>
      <c r="L141" t="s">
        <v>23</v>
      </c>
      <c r="N141" t="s">
        <v>733</v>
      </c>
    </row>
    <row r="142" spans="1:14" ht="96" x14ac:dyDescent="0.2">
      <c r="A142" s="8" t="s">
        <v>734</v>
      </c>
      <c r="B142" s="8" t="s">
        <v>735</v>
      </c>
      <c r="C142">
        <v>2010</v>
      </c>
      <c r="D142" t="s">
        <v>17</v>
      </c>
      <c r="E142" t="s">
        <v>736</v>
      </c>
      <c r="F142">
        <v>3</v>
      </c>
      <c r="G142" t="s">
        <v>694</v>
      </c>
      <c r="H142" s="3" t="s">
        <v>737</v>
      </c>
      <c r="I142" t="s">
        <v>30</v>
      </c>
      <c r="J142" t="s">
        <v>738</v>
      </c>
      <c r="K142">
        <v>0</v>
      </c>
      <c r="L142" t="s">
        <v>23</v>
      </c>
      <c r="N142" t="s">
        <v>739</v>
      </c>
    </row>
    <row r="143" spans="1:14" ht="96" x14ac:dyDescent="0.2">
      <c r="A143" s="8" t="s">
        <v>740</v>
      </c>
      <c r="B143" s="8" t="s">
        <v>741</v>
      </c>
      <c r="C143">
        <v>2011</v>
      </c>
      <c r="D143" t="s">
        <v>17</v>
      </c>
      <c r="E143" t="s">
        <v>49</v>
      </c>
      <c r="F143">
        <v>2</v>
      </c>
      <c r="G143" t="s">
        <v>694</v>
      </c>
      <c r="H143" s="3" t="s">
        <v>742</v>
      </c>
      <c r="I143" t="s">
        <v>30</v>
      </c>
      <c r="J143" t="s">
        <v>743</v>
      </c>
      <c r="K143" t="s">
        <v>39</v>
      </c>
      <c r="L143" t="s">
        <v>23</v>
      </c>
      <c r="N143" t="s">
        <v>744</v>
      </c>
    </row>
    <row r="144" spans="1:14" x14ac:dyDescent="0.2">
      <c r="A144" s="8" t="s">
        <v>745</v>
      </c>
      <c r="B144" s="8" t="s">
        <v>746</v>
      </c>
      <c r="C144">
        <v>2016</v>
      </c>
      <c r="D144" t="s">
        <v>17</v>
      </c>
      <c r="E144" t="s">
        <v>18</v>
      </c>
      <c r="F144">
        <v>1</v>
      </c>
      <c r="G144" t="s">
        <v>694</v>
      </c>
      <c r="H144" t="s">
        <v>747</v>
      </c>
      <c r="I144" t="s">
        <v>30</v>
      </c>
      <c r="J144" t="s">
        <v>748</v>
      </c>
      <c r="K144" t="s">
        <v>39</v>
      </c>
      <c r="L144" t="s">
        <v>23</v>
      </c>
      <c r="N144" t="s">
        <v>749</v>
      </c>
    </row>
    <row r="145" spans="1:2" x14ac:dyDescent="0.2">
      <c r="A145" s="8"/>
      <c r="B145" s="8"/>
    </row>
  </sheetData>
  <sheetProtection algorithmName="SHA-512" hashValue="BLzeUgljQQO30PQqt9FAYmRXzo3SNJw92JXqszb2uHrTc1x+FmEyLw+M5M+/FVAAtuokuvYeWLRTY6VUjWZLKw==" saltValue="Q1KS3aDa/0jH+tg4uokQlA==" spinCount="100000" sheet="1"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8"/>
  <sheetViews>
    <sheetView workbookViewId="0"/>
  </sheetViews>
  <sheetFormatPr baseColWidth="10" defaultColWidth="8.83203125" defaultRowHeight="15" x14ac:dyDescent="0.2"/>
  <cols>
    <col min="1" max="1" width="57" customWidth="1"/>
  </cols>
  <sheetData>
    <row r="1" spans="1:1" s="5" customFormat="1" x14ac:dyDescent="0.2">
      <c r="A1" s="5" t="s">
        <v>961</v>
      </c>
    </row>
    <row r="2" spans="1:1" ht="16" x14ac:dyDescent="0.2">
      <c r="A2" s="4" t="s">
        <v>962</v>
      </c>
    </row>
    <row r="3" spans="1:1" ht="16" x14ac:dyDescent="0.2">
      <c r="A3" s="4" t="s">
        <v>963</v>
      </c>
    </row>
    <row r="4" spans="1:1" ht="16" x14ac:dyDescent="0.2">
      <c r="A4" s="4" t="s">
        <v>902</v>
      </c>
    </row>
    <row r="5" spans="1:1" ht="16" x14ac:dyDescent="0.2">
      <c r="A5" s="4" t="s">
        <v>964</v>
      </c>
    </row>
    <row r="6" spans="1:1" ht="16" x14ac:dyDescent="0.2">
      <c r="A6" s="4" t="s">
        <v>965</v>
      </c>
    </row>
    <row r="7" spans="1:1" ht="16" x14ac:dyDescent="0.2">
      <c r="A7" s="4" t="s">
        <v>966</v>
      </c>
    </row>
    <row r="8" spans="1:1" ht="16" x14ac:dyDescent="0.2">
      <c r="A8" s="4" t="s">
        <v>768</v>
      </c>
    </row>
    <row r="9" spans="1:1" ht="16" x14ac:dyDescent="0.2">
      <c r="A9" s="4" t="s">
        <v>967</v>
      </c>
    </row>
    <row r="10" spans="1:1" ht="16" x14ac:dyDescent="0.2">
      <c r="A10" s="4" t="s">
        <v>629</v>
      </c>
    </row>
    <row r="11" spans="1:1" ht="16" x14ac:dyDescent="0.2">
      <c r="A11" s="4" t="s">
        <v>968</v>
      </c>
    </row>
    <row r="12" spans="1:1" ht="16" x14ac:dyDescent="0.2">
      <c r="A12" s="4" t="s">
        <v>969</v>
      </c>
    </row>
    <row r="13" spans="1:1" ht="16" x14ac:dyDescent="0.2">
      <c r="A13" s="4" t="s">
        <v>970</v>
      </c>
    </row>
    <row r="14" spans="1:1" ht="16" x14ac:dyDescent="0.2">
      <c r="A14" s="4" t="s">
        <v>971</v>
      </c>
    </row>
    <row r="15" spans="1:1" ht="16" x14ac:dyDescent="0.2">
      <c r="A15" s="4" t="s">
        <v>548</v>
      </c>
    </row>
    <row r="16" spans="1:1" ht="16" x14ac:dyDescent="0.2">
      <c r="A16" s="4" t="s">
        <v>28</v>
      </c>
    </row>
    <row r="17" spans="1:1" ht="16" x14ac:dyDescent="0.2">
      <c r="A17" s="4" t="s">
        <v>972</v>
      </c>
    </row>
    <row r="18" spans="1:1" ht="16" x14ac:dyDescent="0.2">
      <c r="A18" s="4" t="s">
        <v>973</v>
      </c>
    </row>
    <row r="19" spans="1:1" ht="16" x14ac:dyDescent="0.2">
      <c r="A19" s="4" t="s">
        <v>280</v>
      </c>
    </row>
    <row r="20" spans="1:1" ht="16" x14ac:dyDescent="0.2">
      <c r="A20" s="4" t="s">
        <v>863</v>
      </c>
    </row>
    <row r="21" spans="1:1" ht="16" x14ac:dyDescent="0.2">
      <c r="A21" s="4" t="s">
        <v>974</v>
      </c>
    </row>
    <row r="23" spans="1:1" x14ac:dyDescent="0.2">
      <c r="A23" s="5" t="s">
        <v>975</v>
      </c>
    </row>
    <row r="24" spans="1:1" x14ac:dyDescent="0.2">
      <c r="A24" t="s">
        <v>976</v>
      </c>
    </row>
    <row r="26" spans="1:1" x14ac:dyDescent="0.2">
      <c r="A26" s="5" t="s">
        <v>977</v>
      </c>
    </row>
    <row r="27" spans="1:1" x14ac:dyDescent="0.2">
      <c r="A27" s="6" t="s">
        <v>978</v>
      </c>
    </row>
    <row r="28" spans="1:1" x14ac:dyDescent="0.2">
      <c r="A28" t="s">
        <v>979</v>
      </c>
    </row>
  </sheetData>
  <sheetProtection algorithmName="SHA-512" hashValue="NVuSE3mwThli9yzRYaaNnXQpqN7ZcVJHCxiEyXwrGdQU1nVWRZ+0MXwFo4ejjNxeEZchLGPZrOzRgX1BSqEsBg==" saltValue="cQGzztGydHa/qO36y5U+zQ==" spinCount="100000" sheet="1"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1"/>
  <sheetViews>
    <sheetView tabSelected="1" workbookViewId="0">
      <selection activeCell="B11" sqref="B11"/>
    </sheetView>
  </sheetViews>
  <sheetFormatPr baseColWidth="10" defaultColWidth="8.83203125" defaultRowHeight="15" x14ac:dyDescent="0.2"/>
  <cols>
    <col min="1" max="1" width="38" customWidth="1"/>
    <col min="2" max="2" width="16" customWidth="1"/>
    <col min="3" max="3" width="14" customWidth="1"/>
    <col min="4" max="4" width="18" customWidth="1"/>
  </cols>
  <sheetData>
    <row r="1" spans="1:8" ht="16.75" customHeight="1" x14ac:dyDescent="0.2">
      <c r="A1" s="56" t="s">
        <v>980</v>
      </c>
      <c r="B1" s="56"/>
      <c r="C1" s="56"/>
      <c r="D1" s="56"/>
      <c r="E1" s="56"/>
      <c r="F1" s="56"/>
      <c r="G1" s="56"/>
      <c r="H1" s="56"/>
    </row>
    <row r="3" spans="1:8" ht="52.75" customHeight="1" x14ac:dyDescent="0.2">
      <c r="A3" s="57" t="s">
        <v>1083</v>
      </c>
      <c r="B3" s="57"/>
      <c r="C3" s="57"/>
      <c r="D3" s="57"/>
      <c r="E3" s="57"/>
      <c r="F3" s="57"/>
      <c r="G3" s="57"/>
      <c r="H3" s="57"/>
    </row>
    <row r="4" spans="1:8" ht="15" customHeight="1" x14ac:dyDescent="0.2">
      <c r="A4" s="57"/>
      <c r="B4" s="57"/>
      <c r="C4" s="57"/>
      <c r="D4" s="57"/>
      <c r="E4" s="57"/>
      <c r="F4" s="57"/>
      <c r="G4" s="57"/>
      <c r="H4" s="57"/>
    </row>
    <row r="5" spans="1:8" ht="15" customHeight="1" x14ac:dyDescent="0.2">
      <c r="A5" s="57"/>
      <c r="B5" s="57"/>
      <c r="C5" s="57"/>
      <c r="D5" s="57"/>
      <c r="E5" s="57"/>
      <c r="F5" s="57"/>
      <c r="G5" s="57"/>
      <c r="H5" s="57"/>
    </row>
    <row r="7" spans="1:8" ht="16.75" customHeight="1" x14ac:dyDescent="0.2">
      <c r="A7" s="56" t="s">
        <v>981</v>
      </c>
      <c r="B7" s="56"/>
      <c r="C7" s="56"/>
    </row>
    <row r="8" spans="1:8" ht="15" customHeight="1" x14ac:dyDescent="0.2">
      <c r="A8" s="9" t="s">
        <v>982</v>
      </c>
      <c r="B8" s="10" t="s">
        <v>23</v>
      </c>
      <c r="C8" s="11" t="s">
        <v>983</v>
      </c>
    </row>
    <row r="9" spans="1:8" ht="15" customHeight="1" x14ac:dyDescent="0.2">
      <c r="A9" s="12" t="s">
        <v>984</v>
      </c>
      <c r="B9" s="13">
        <f>COUNTIF('Formula Helper'!$F$2:$F$144,A9)</f>
        <v>120</v>
      </c>
      <c r="C9" s="21">
        <f>B9/$B$11</f>
        <v>0.83916083916083917</v>
      </c>
    </row>
    <row r="10" spans="1:8" ht="15" customHeight="1" x14ac:dyDescent="0.2">
      <c r="A10" s="15" t="s">
        <v>985</v>
      </c>
      <c r="B10" s="16">
        <f>COUNTIF('Formula Helper'!$F$2:$F$144,A10)</f>
        <v>23</v>
      </c>
      <c r="C10" s="22">
        <f>B10/$B$11</f>
        <v>0.16083916083916083</v>
      </c>
    </row>
    <row r="11" spans="1:8" ht="15" customHeight="1" x14ac:dyDescent="0.2">
      <c r="A11" s="18" t="s">
        <v>986</v>
      </c>
      <c r="B11" s="19">
        <f>COUNTA('Formula Helper'!$B$2:$B$144)</f>
        <v>143</v>
      </c>
      <c r="C11" s="23">
        <f>SUM(C9:C10)</f>
        <v>1</v>
      </c>
    </row>
    <row r="13" spans="1:8" ht="16.75" customHeight="1" x14ac:dyDescent="0.2">
      <c r="A13" s="56" t="s">
        <v>987</v>
      </c>
      <c r="B13" s="56"/>
      <c r="C13" s="56"/>
    </row>
    <row r="14" spans="1:8" ht="15" customHeight="1" x14ac:dyDescent="0.2">
      <c r="A14" s="9" t="s">
        <v>750</v>
      </c>
      <c r="B14" s="10" t="s">
        <v>23</v>
      </c>
      <c r="C14" s="11" t="s">
        <v>983</v>
      </c>
    </row>
    <row r="15" spans="1:8" ht="15" customHeight="1" x14ac:dyDescent="0.2">
      <c r="A15" s="12" t="s">
        <v>988</v>
      </c>
      <c r="B15" s="13">
        <f>COUNTIF('Formula Helper'!$G$2:$G$144,A15)</f>
        <v>29</v>
      </c>
      <c r="C15" s="21">
        <f>B15/$B$20</f>
        <v>0.20279720279720279</v>
      </c>
    </row>
    <row r="16" spans="1:8" ht="15" customHeight="1" x14ac:dyDescent="0.2">
      <c r="A16" s="15" t="s">
        <v>989</v>
      </c>
      <c r="B16" s="16">
        <f>COUNTIF('Formula Helper'!$G$2:$G$144,A16)</f>
        <v>17</v>
      </c>
      <c r="C16" s="22">
        <f>B16/$B$20</f>
        <v>0.11888111888111888</v>
      </c>
    </row>
    <row r="17" spans="1:4" ht="15" customHeight="1" x14ac:dyDescent="0.2">
      <c r="A17" s="15" t="s">
        <v>990</v>
      </c>
      <c r="B17" s="16">
        <f>COUNTIF('Formula Helper'!$G$2:$G$144,A17)</f>
        <v>62</v>
      </c>
      <c r="C17" s="22">
        <f>B17/$B$20</f>
        <v>0.43356643356643354</v>
      </c>
    </row>
    <row r="18" spans="1:4" ht="15" customHeight="1" x14ac:dyDescent="0.2">
      <c r="A18" s="15" t="s">
        <v>991</v>
      </c>
      <c r="B18" s="16">
        <f>COUNTIF('Formula Helper'!$G$2:$G$144,A18)</f>
        <v>23</v>
      </c>
      <c r="C18" s="22">
        <f>B18/$B$20</f>
        <v>0.16083916083916083</v>
      </c>
    </row>
    <row r="19" spans="1:4" ht="15" customHeight="1" x14ac:dyDescent="0.2">
      <c r="A19" s="15" t="s">
        <v>992</v>
      </c>
      <c r="B19" s="16">
        <f>COUNTIF('Formula Helper'!$G$2:$G$144,A19)</f>
        <v>12</v>
      </c>
      <c r="C19" s="22">
        <f>B19/$B$20</f>
        <v>8.3916083916083919E-2</v>
      </c>
    </row>
    <row r="20" spans="1:4" ht="15" customHeight="1" x14ac:dyDescent="0.2">
      <c r="A20" s="18" t="s">
        <v>986</v>
      </c>
      <c r="B20" s="19">
        <f>SUM(B15:B19)</f>
        <v>143</v>
      </c>
      <c r="C20" s="23">
        <f>SUM(C15:C19)</f>
        <v>1</v>
      </c>
    </row>
    <row r="22" spans="1:4" ht="16.75" customHeight="1" x14ac:dyDescent="0.2">
      <c r="A22" s="56" t="s">
        <v>993</v>
      </c>
      <c r="B22" s="56"/>
      <c r="C22" s="56"/>
      <c r="D22" s="56"/>
    </row>
    <row r="23" spans="1:4" ht="15" customHeight="1" x14ac:dyDescent="0.2">
      <c r="A23" s="9" t="s">
        <v>994</v>
      </c>
      <c r="B23" s="10" t="s">
        <v>995</v>
      </c>
      <c r="C23" s="10" t="s">
        <v>983</v>
      </c>
    </row>
    <row r="24" spans="1:4" ht="15" customHeight="1" x14ac:dyDescent="0.2">
      <c r="A24" s="12" t="s">
        <v>996</v>
      </c>
      <c r="B24" s="13">
        <f>COUNTIF('Formula Helper'!$H$2:$H$144,A24)</f>
        <v>100</v>
      </c>
      <c r="C24" s="24">
        <f>B24/$B$28</f>
        <v>0.69930069930069927</v>
      </c>
      <c r="D24" s="27"/>
    </row>
    <row r="25" spans="1:4" ht="15" customHeight="1" x14ac:dyDescent="0.2">
      <c r="A25" s="15" t="s">
        <v>997</v>
      </c>
      <c r="B25" s="16">
        <f>COUNTIF('Formula Helper'!$H$2:$H$144,A25)</f>
        <v>40</v>
      </c>
      <c r="C25" s="25">
        <f>B25/$B$28</f>
        <v>0.27972027972027974</v>
      </c>
      <c r="D25" s="27"/>
    </row>
    <row r="26" spans="1:4" ht="15" customHeight="1" x14ac:dyDescent="0.2">
      <c r="A26" s="15" t="s">
        <v>998</v>
      </c>
      <c r="B26" s="16">
        <f>COUNTIF('Formula Helper'!$H$2:$H$144,A26)</f>
        <v>2</v>
      </c>
      <c r="C26" s="25">
        <f>B26/$B$28</f>
        <v>1.3986013986013986E-2</v>
      </c>
    </row>
    <row r="27" spans="1:4" ht="15" customHeight="1" x14ac:dyDescent="0.2">
      <c r="A27" s="15" t="s">
        <v>999</v>
      </c>
      <c r="B27" s="16">
        <f>COUNTIF('Formula Helper'!$H$2:$H$144,A27)</f>
        <v>1</v>
      </c>
      <c r="C27" s="25">
        <f>B27/$B$28</f>
        <v>6.993006993006993E-3</v>
      </c>
    </row>
    <row r="28" spans="1:4" ht="15" customHeight="1" x14ac:dyDescent="0.2">
      <c r="A28" s="18" t="s">
        <v>986</v>
      </c>
      <c r="B28" s="19">
        <f>SUM(B24:B27)</f>
        <v>143</v>
      </c>
      <c r="C28" s="26">
        <f>SUM(C24:C27)</f>
        <v>0.99999999999999989</v>
      </c>
    </row>
    <row r="30" spans="1:4" ht="43.25" customHeight="1" x14ac:dyDescent="0.2">
      <c r="A30" s="27"/>
      <c r="B30" s="27"/>
      <c r="C30" s="27"/>
    </row>
    <row r="31" spans="1:4" ht="15" customHeight="1" x14ac:dyDescent="0.2">
      <c r="A31" s="27"/>
      <c r="B31" s="27"/>
      <c r="C31" s="27"/>
    </row>
  </sheetData>
  <sheetProtection algorithmName="SHA-512" hashValue="nCYSQ4FHSXGX1aZxdV0h5C5qLoVNNXVdV80r1lK2geH++AVhznBTEiH7wcUHIXJ2yGfmYB5L4uwcPmdQpVx3fw==" saltValue="u8lTCSPKGsoryQwT9EtdGQ==" spinCount="100000" sheet="1" formatCells="0" formatColumns="0" formatRows="0" insertColumns="0" insertRows="0" insertHyperlinks="0" deleteColumns="0" deleteRows="0" sort="0" autoFilter="0" pivotTables="0"/>
  <mergeCells count="5">
    <mergeCell ref="A1:H1"/>
    <mergeCell ref="A3:H5"/>
    <mergeCell ref="A7:C7"/>
    <mergeCell ref="A13:C13"/>
    <mergeCell ref="A22:D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6"/>
  <sheetViews>
    <sheetView topLeftCell="A8" workbookViewId="0">
      <selection activeCell="C22" sqref="C22"/>
    </sheetView>
  </sheetViews>
  <sheetFormatPr baseColWidth="10" defaultColWidth="8.83203125" defaultRowHeight="15" x14ac:dyDescent="0.2"/>
  <cols>
    <col min="1" max="1" width="34" customWidth="1"/>
    <col min="2" max="2" width="18" customWidth="1"/>
    <col min="3" max="6" width="11" customWidth="1"/>
    <col min="7" max="7" width="22" customWidth="1"/>
    <col min="8" max="8" width="24" customWidth="1"/>
    <col min="9" max="9" width="25" customWidth="1"/>
    <col min="10" max="10" width="17" customWidth="1"/>
    <col min="22" max="22" width="9.1640625" customWidth="1"/>
  </cols>
  <sheetData>
    <row r="1" spans="1:23" ht="16.75" customHeight="1" x14ac:dyDescent="0.2">
      <c r="A1" s="56" t="s">
        <v>1000</v>
      </c>
      <c r="B1" s="56"/>
      <c r="C1" s="56"/>
      <c r="D1" s="56"/>
      <c r="E1" s="56"/>
      <c r="F1" s="56"/>
      <c r="G1" s="56"/>
      <c r="H1" s="56"/>
      <c r="I1" s="56"/>
      <c r="J1" s="56"/>
    </row>
    <row r="3" spans="1:23" ht="79.25" customHeight="1" x14ac:dyDescent="0.2">
      <c r="A3" s="57" t="s">
        <v>1001</v>
      </c>
      <c r="B3" s="57"/>
      <c r="C3" s="57"/>
      <c r="D3" s="57"/>
      <c r="E3" s="57"/>
      <c r="F3" s="57"/>
      <c r="G3" s="57"/>
      <c r="H3" s="57"/>
      <c r="I3" s="57"/>
      <c r="J3" s="57"/>
    </row>
    <row r="4" spans="1:23" ht="15" customHeight="1" x14ac:dyDescent="0.2">
      <c r="A4" s="57"/>
      <c r="B4" s="57"/>
      <c r="C4" s="57"/>
      <c r="D4" s="57"/>
      <c r="E4" s="57"/>
      <c r="F4" s="57"/>
      <c r="G4" s="57"/>
      <c r="H4" s="57"/>
      <c r="I4" s="57"/>
      <c r="J4" s="57"/>
    </row>
    <row r="5" spans="1:23" ht="15" customHeight="1" x14ac:dyDescent="0.2">
      <c r="A5" s="57"/>
      <c r="B5" s="57"/>
      <c r="C5" s="57"/>
      <c r="D5" s="57"/>
      <c r="E5" s="57"/>
      <c r="F5" s="57"/>
      <c r="G5" s="57"/>
      <c r="H5" s="57"/>
      <c r="I5" s="57"/>
      <c r="J5" s="57"/>
    </row>
    <row r="7" spans="1:23" ht="16.75" customHeight="1" x14ac:dyDescent="0.2">
      <c r="A7" s="56" t="s">
        <v>1002</v>
      </c>
      <c r="B7" s="56"/>
      <c r="C7" s="56"/>
      <c r="D7" s="56"/>
      <c r="E7" s="56"/>
      <c r="F7" s="56"/>
      <c r="G7" s="56"/>
      <c r="H7" s="56"/>
      <c r="I7" s="56"/>
      <c r="J7" s="56"/>
      <c r="N7" s="56" t="s">
        <v>1002</v>
      </c>
      <c r="O7" s="56"/>
      <c r="P7" s="56"/>
      <c r="Q7" s="56"/>
      <c r="R7" s="56"/>
      <c r="S7" s="56"/>
      <c r="T7" s="56"/>
      <c r="U7" s="56"/>
      <c r="V7" s="56"/>
      <c r="W7" s="56"/>
    </row>
    <row r="8" spans="1:23" ht="26.5" customHeight="1" x14ac:dyDescent="0.2">
      <c r="A8" s="9" t="s">
        <v>1003</v>
      </c>
      <c r="B8" s="10" t="s">
        <v>1004</v>
      </c>
      <c r="C8" s="10" t="s">
        <v>1084</v>
      </c>
      <c r="D8" s="10" t="s">
        <v>1085</v>
      </c>
      <c r="E8" s="10" t="s">
        <v>1086</v>
      </c>
      <c r="F8" s="10" t="s">
        <v>1087</v>
      </c>
      <c r="G8" s="10" t="s">
        <v>1005</v>
      </c>
      <c r="H8" s="10" t="s">
        <v>1006</v>
      </c>
      <c r="I8" s="10" t="s">
        <v>1007</v>
      </c>
      <c r="J8" s="10" t="s">
        <v>1090</v>
      </c>
      <c r="N8" s="9" t="s">
        <v>1003</v>
      </c>
      <c r="O8" s="10" t="s">
        <v>1004</v>
      </c>
      <c r="P8" s="10" t="s">
        <v>1005</v>
      </c>
      <c r="Q8" s="10" t="s">
        <v>1006</v>
      </c>
      <c r="R8" s="10" t="s">
        <v>1007</v>
      </c>
      <c r="S8" s="10" t="s">
        <v>1090</v>
      </c>
    </row>
    <row r="9" spans="1:23" ht="15" customHeight="1" x14ac:dyDescent="0.2">
      <c r="A9" s="12" t="s">
        <v>1008</v>
      </c>
      <c r="B9" s="13">
        <f>COUNTIFS('Formula Helper'!$E$2:$E$144,$A9,'Formula Helper'!$M$2:$M$144,1)</f>
        <v>8</v>
      </c>
      <c r="C9" s="13">
        <f>COUNTIFS('Formula Helper'!$E$2:$E$144,$A9,'Formula Helper'!$M$2:$M$144,1,'Formula Helper'!$AQ$2:$AQ$144,"Y")</f>
        <v>1</v>
      </c>
      <c r="D9" s="13">
        <f>COUNTIFS('Formula Helper'!$E$2:$E$144,$A9,'Formula Helper'!$M$2:$M$144,1,'Formula Helper'!$AQ$2:$AQ$144,"M")</f>
        <v>0</v>
      </c>
      <c r="E9" s="13">
        <f>COUNTIFS('Formula Helper'!$E$2:$E$144,$A9,'Formula Helper'!$M$2:$M$144,1,'Formula Helper'!$AR$2:$AR$144,"Y")</f>
        <v>1</v>
      </c>
      <c r="F9" s="13">
        <f>COUNTIFS('Formula Helper'!$E$2:$E$144,$A9,'Formula Helper'!$M$2:$M$144,1,'Formula Helper'!$AR$2:$AR$144,"M")</f>
        <v>0</v>
      </c>
      <c r="G9" s="13">
        <f>COUNTIFS('Formula Helper'!$E$2:$E$144,$A9,'Formula Helper'!$M$2:$M$144,1,'Formula Helper'!$AS$2:$AS$144,"Definite application (Y/Y)")</f>
        <v>1</v>
      </c>
      <c r="H9" s="13">
        <f>COUNTIFS('Formula Helper'!$E$2:$E$144,$A9,'Formula Helper'!$M$2:$M$144,1,'Formula Helper'!$AS$2:$AS$144,"Uncertain (M or disagreement)")</f>
        <v>0</v>
      </c>
      <c r="I9" s="13">
        <f>COUNTIFS('Formula Helper'!$E$2:$E$144,$A9,'Formula Helper'!$M$2:$M$144,1,'Formula Helper'!$AS$2:$AS$144,"Definite non-application (N/N)")</f>
        <v>7</v>
      </c>
      <c r="J9">
        <v>1</v>
      </c>
      <c r="N9" s="12" t="s">
        <v>1008</v>
      </c>
      <c r="O9" s="13">
        <f>COUNTIFS('Formula Helper'!$E$2:$E$144,$A9,'Formula Helper'!$M$2:$M$144,1)</f>
        <v>8</v>
      </c>
      <c r="P9" s="13">
        <f>COUNTIFS('Formula Helper'!$E$2:$E$144,$A9,'Formula Helper'!$M$2:$M$144,1,'Formula Helper'!$AS$2:$AS$144,"Definite application (Y/Y)")</f>
        <v>1</v>
      </c>
      <c r="Q9" s="13">
        <f>COUNTIFS('Formula Helper'!$E$2:$E$144,$A9,'Formula Helper'!$M$2:$M$144,1,'Formula Helper'!$AS$2:$AS$144,"Uncertain (M or disagreement)")</f>
        <v>0</v>
      </c>
      <c r="R9" s="13">
        <f>COUNTIFS('Formula Helper'!$E$2:$E$144,$A9,'Formula Helper'!$M$2:$M$144,1,'Formula Helper'!$AS$2:$AS$144,"Definite non-application (N/N)")</f>
        <v>7</v>
      </c>
      <c r="S9">
        <v>1</v>
      </c>
    </row>
    <row r="10" spans="1:23" ht="15" customHeight="1" x14ac:dyDescent="0.2">
      <c r="A10" s="15" t="s">
        <v>1009</v>
      </c>
      <c r="B10" s="16">
        <f>COUNTIFS('Formula Helper'!$E$2:$E$144,$A10,'Formula Helper'!$M$2:$M$144,1)</f>
        <v>35</v>
      </c>
      <c r="C10" s="16">
        <f>COUNTIFS('Formula Helper'!$E$2:$E$144,$A10,'Formula Helper'!$M$2:$M$144,1,'Formula Helper'!$AQ$2:$AQ$144,"Y")</f>
        <v>2</v>
      </c>
      <c r="D10" s="16">
        <f>COUNTIFS('Formula Helper'!$E$2:$E$144,$A10,'Formula Helper'!$M$2:$M$144,1,'Formula Helper'!$AQ$2:$AQ$144,"M")</f>
        <v>6</v>
      </c>
      <c r="E10" s="16">
        <f>COUNTIFS('Formula Helper'!$E$2:$E$144,$A10,'Formula Helper'!$M$2:$M$144,1,'Formula Helper'!$AR$2:$AR$144,"Y")</f>
        <v>1</v>
      </c>
      <c r="F10" s="16">
        <f>COUNTIFS('Formula Helper'!$E$2:$E$144,$A10,'Formula Helper'!$M$2:$M$144,1,'Formula Helper'!$AR$2:$AR$144,"M")</f>
        <v>3</v>
      </c>
      <c r="G10" s="16">
        <f>COUNTIFS('Formula Helper'!$E$2:$E$144,$A10,'Formula Helper'!$M$2:$M$144,1,'Formula Helper'!$AS$2:$AS$144,"Definite application (Y/Y)")</f>
        <v>1</v>
      </c>
      <c r="H10" s="16">
        <f>COUNTIFS('Formula Helper'!$E$2:$E$144,$A10,'Formula Helper'!$M$2:$M$144,1,'Formula Helper'!$AS$2:$AS$144,"Uncertain (M or disagreement)")</f>
        <v>7</v>
      </c>
      <c r="I10" s="16">
        <f>COUNTIFS('Formula Helper'!$E$2:$E$144,$A10,'Formula Helper'!$M$2:$M$144,1,'Formula Helper'!$AS$2:$AS$144,"Definite non-application (N/N)")</f>
        <v>27</v>
      </c>
      <c r="J10">
        <v>3.75</v>
      </c>
      <c r="N10" s="15" t="s">
        <v>1009</v>
      </c>
      <c r="O10" s="16">
        <f>COUNTIFS('Formula Helper'!$E$2:$E$144,$A10,'Formula Helper'!$M$2:$M$144,1)</f>
        <v>35</v>
      </c>
      <c r="P10" s="16">
        <f>COUNTIFS('Formula Helper'!$E$2:$E$144,$A10,'Formula Helper'!$M$2:$M$144,1,'Formula Helper'!$AS$2:$AS$144,"Definite application (Y/Y)")</f>
        <v>1</v>
      </c>
      <c r="Q10" s="16">
        <f>COUNTIFS('Formula Helper'!$E$2:$E$144,$A10,'Formula Helper'!$M$2:$M$144,1,'Formula Helper'!$AS$2:$AS$144,"Uncertain (M or disagreement)")</f>
        <v>7</v>
      </c>
      <c r="R10" s="16">
        <f>COUNTIFS('Formula Helper'!$E$2:$E$144,$A10,'Formula Helper'!$M$2:$M$144,1,'Formula Helper'!$AS$2:$AS$144,"Definite non-application (N/N)")</f>
        <v>27</v>
      </c>
      <c r="S10">
        <v>3.75</v>
      </c>
    </row>
    <row r="11" spans="1:23" ht="15" customHeight="1" x14ac:dyDescent="0.2">
      <c r="A11" s="15" t="s">
        <v>1010</v>
      </c>
      <c r="B11" s="16">
        <f>COUNTIFS('Formula Helper'!$E$2:$E$144,$A11,'Formula Helper'!$M$2:$M$144,1)</f>
        <v>35</v>
      </c>
      <c r="C11" s="16">
        <f>COUNTIFS('Formula Helper'!$E$2:$E$144,$A11,'Formula Helper'!$M$2:$M$144,1,'Formula Helper'!$AQ$2:$AQ$144,"Y")</f>
        <v>4</v>
      </c>
      <c r="D11" s="16">
        <f>COUNTIFS('Formula Helper'!$E$2:$E$144,$A11,'Formula Helper'!$M$2:$M$144,1,'Formula Helper'!$AQ$2:$AQ$144,"M")</f>
        <v>2</v>
      </c>
      <c r="E11" s="16">
        <f>COUNTIFS('Formula Helper'!$E$2:$E$144,$A11,'Formula Helper'!$M$2:$M$144,1,'Formula Helper'!$AR$2:$AR$144,"Y")</f>
        <v>4</v>
      </c>
      <c r="F11" s="16">
        <f>COUNTIFS('Formula Helper'!$E$2:$E$144,$A11,'Formula Helper'!$M$2:$M$144,1,'Formula Helper'!$AR$2:$AR$144,"M")</f>
        <v>1</v>
      </c>
      <c r="G11" s="16">
        <f>COUNTIFS('Formula Helper'!$E$2:$E$144,$A11,'Formula Helper'!$M$2:$M$144,1,'Formula Helper'!$AS$2:$AS$144,"Definite application (Y/Y)")</f>
        <v>4</v>
      </c>
      <c r="H11" s="16">
        <f>COUNTIFS('Formula Helper'!$E$2:$E$144,$A11,'Formula Helper'!$M$2:$M$144,1,'Formula Helper'!$AS$2:$AS$144,"Uncertain (M or disagreement)")</f>
        <v>2</v>
      </c>
      <c r="I11" s="16">
        <f>COUNTIFS('Formula Helper'!$E$2:$E$144,$A11,'Formula Helper'!$M$2:$M$144,1,'Formula Helper'!$AS$2:$AS$144,"Definite non-application (N/N)")</f>
        <v>29</v>
      </c>
      <c r="J11">
        <v>4.75</v>
      </c>
      <c r="N11" s="15" t="s">
        <v>1010</v>
      </c>
      <c r="O11" s="16">
        <f>COUNTIFS('Formula Helper'!$E$2:$E$144,$A11,'Formula Helper'!$M$2:$M$144,1)</f>
        <v>35</v>
      </c>
      <c r="P11" s="16">
        <f>COUNTIFS('Formula Helper'!$E$2:$E$144,$A11,'Formula Helper'!$M$2:$M$144,1,'Formula Helper'!$AS$2:$AS$144,"Definite application (Y/Y)")</f>
        <v>4</v>
      </c>
      <c r="Q11" s="16">
        <f>COUNTIFS('Formula Helper'!$E$2:$E$144,$A11,'Formula Helper'!$M$2:$M$144,1,'Formula Helper'!$AS$2:$AS$144,"Uncertain (M or disagreement)")</f>
        <v>2</v>
      </c>
      <c r="R11" s="16">
        <f>COUNTIFS('Formula Helper'!$E$2:$E$144,$A11,'Formula Helper'!$M$2:$M$144,1,'Formula Helper'!$AS$2:$AS$144,"Definite non-application (N/N)")</f>
        <v>29</v>
      </c>
      <c r="S11">
        <v>4.75</v>
      </c>
    </row>
    <row r="12" spans="1:23" ht="15" customHeight="1" x14ac:dyDescent="0.2">
      <c r="A12" s="15" t="s">
        <v>1011</v>
      </c>
      <c r="B12" s="16">
        <f>COUNTIFS('Formula Helper'!$E$2:$E$144,$A12,'Formula Helper'!$M$2:$M$144,1)</f>
        <v>31</v>
      </c>
      <c r="C12" s="16">
        <f>COUNTIFS('Formula Helper'!$E$2:$E$144,$A12,'Formula Helper'!$M$2:$M$144,1,'Formula Helper'!$AQ$2:$AQ$144,"Y")</f>
        <v>0</v>
      </c>
      <c r="D12" s="16">
        <f>COUNTIFS('Formula Helper'!$E$2:$E$144,$A12,'Formula Helper'!$M$2:$M$144,1,'Formula Helper'!$AQ$2:$AQ$144,"M")</f>
        <v>3</v>
      </c>
      <c r="E12" s="16">
        <f>COUNTIFS('Formula Helper'!$E$2:$E$144,$A12,'Formula Helper'!$M$2:$M$144,1,'Formula Helper'!$AR$2:$AR$144,"Y")</f>
        <v>2</v>
      </c>
      <c r="F12" s="16">
        <f>COUNTIFS('Formula Helper'!$E$2:$E$144,$A12,'Formula Helper'!$M$2:$M$144,1,'Formula Helper'!$AR$2:$AR$144,"M")</f>
        <v>0</v>
      </c>
      <c r="G12" s="16">
        <f>COUNTIFS('Formula Helper'!$E$2:$E$144,$A12,'Formula Helper'!$M$2:$M$144,1,'Formula Helper'!$AS$2:$AS$144,"Definite application (Y/Y)")</f>
        <v>0</v>
      </c>
      <c r="H12" s="16">
        <f>COUNTIFS('Formula Helper'!$E$2:$E$144,$A12,'Formula Helper'!$M$2:$M$144,1,'Formula Helper'!$AS$2:$AS$144,"Uncertain (M or disagreement)")</f>
        <v>3</v>
      </c>
      <c r="I12" s="16">
        <f>COUNTIFS('Formula Helper'!$E$2:$E$144,$A12,'Formula Helper'!$M$2:$M$144,1,'Formula Helper'!$AS$2:$AS$144,"Definite non-application (N/N)")</f>
        <v>28</v>
      </c>
      <c r="J12">
        <v>1.75</v>
      </c>
      <c r="N12" s="15" t="s">
        <v>1011</v>
      </c>
      <c r="O12" s="16">
        <f>COUNTIFS('Formula Helper'!$E$2:$E$144,$A12,'Formula Helper'!$M$2:$M$144,1)</f>
        <v>31</v>
      </c>
      <c r="P12" s="16">
        <f>COUNTIFS('Formula Helper'!$E$2:$E$144,$A12,'Formula Helper'!$M$2:$M$144,1,'Formula Helper'!$AS$2:$AS$144,"Definite application (Y/Y)")</f>
        <v>0</v>
      </c>
      <c r="Q12" s="16">
        <f>COUNTIFS('Formula Helper'!$E$2:$E$144,$A12,'Formula Helper'!$M$2:$M$144,1,'Formula Helper'!$AS$2:$AS$144,"Uncertain (M or disagreement)")</f>
        <v>3</v>
      </c>
      <c r="R12" s="16">
        <f>COUNTIFS('Formula Helper'!$E$2:$E$144,$A12,'Formula Helper'!$M$2:$M$144,1,'Formula Helper'!$AS$2:$AS$144,"Definite non-application (N/N)")</f>
        <v>28</v>
      </c>
      <c r="S12">
        <v>1.75</v>
      </c>
    </row>
    <row r="13" spans="1:23" ht="15" customHeight="1" x14ac:dyDescent="0.2">
      <c r="A13" s="15" t="s">
        <v>1012</v>
      </c>
      <c r="B13" s="16">
        <f>COUNTIFS('Formula Helper'!$E$2:$E$144,$A13,'Formula Helper'!$M$2:$M$144,1)</f>
        <v>24</v>
      </c>
      <c r="C13" s="16">
        <f>COUNTIFS('Formula Helper'!$E$2:$E$144,$A13,'Formula Helper'!$M$2:$M$144,1,'Formula Helper'!$AQ$2:$AQ$144,"Y")</f>
        <v>6</v>
      </c>
      <c r="D13" s="16">
        <f>COUNTIFS('Formula Helper'!$E$2:$E$144,$A13,'Formula Helper'!$M$2:$M$144,1,'Formula Helper'!$AQ$2:$AQ$144,"M")</f>
        <v>0</v>
      </c>
      <c r="E13" s="16">
        <f>COUNTIFS('Formula Helper'!$E$2:$E$144,$A13,'Formula Helper'!$M$2:$M$144,1,'Formula Helper'!$AR$2:$AR$144,"Y")</f>
        <v>6</v>
      </c>
      <c r="F13" s="16">
        <f>COUNTIFS('Formula Helper'!$E$2:$E$144,$A13,'Formula Helper'!$M$2:$M$144,1,'Formula Helper'!$AR$2:$AR$144,"M")</f>
        <v>0</v>
      </c>
      <c r="G13" s="16">
        <f>COUNTIFS('Formula Helper'!$E$2:$E$144,$A13,'Formula Helper'!$M$2:$M$144,1,'Formula Helper'!$AS$2:$AS$144,"Definite application (Y/Y)")</f>
        <v>6</v>
      </c>
      <c r="H13" s="16">
        <f>COUNTIFS('Formula Helper'!$E$2:$E$144,$A13,'Formula Helper'!$M$2:$M$144,1,'Formula Helper'!$AS$2:$AS$144,"Uncertain (M or disagreement)")</f>
        <v>0</v>
      </c>
      <c r="I13" s="16">
        <f>COUNTIFS('Formula Helper'!$E$2:$E$144,$A13,'Formula Helper'!$M$2:$M$144,1,'Formula Helper'!$AS$2:$AS$144,"Definite non-application (N/N)")</f>
        <v>18</v>
      </c>
      <c r="J13">
        <v>5</v>
      </c>
      <c r="N13" s="15" t="s">
        <v>1012</v>
      </c>
      <c r="O13" s="16">
        <f>COUNTIFS('Formula Helper'!$E$2:$E$144,$A13,'Formula Helper'!$M$2:$M$144,1)</f>
        <v>24</v>
      </c>
      <c r="P13" s="16">
        <f>COUNTIFS('Formula Helper'!$E$2:$E$144,$A13,'Formula Helper'!$M$2:$M$144,1,'Formula Helper'!$AS$2:$AS$144,"Definite application (Y/Y)")</f>
        <v>6</v>
      </c>
      <c r="Q13" s="16">
        <f>COUNTIFS('Formula Helper'!$E$2:$E$144,$A13,'Formula Helper'!$M$2:$M$144,1,'Formula Helper'!$AS$2:$AS$144,"Uncertain (M or disagreement)")</f>
        <v>0</v>
      </c>
      <c r="R13" s="16">
        <f>COUNTIFS('Formula Helper'!$E$2:$E$144,$A13,'Formula Helper'!$M$2:$M$144,1,'Formula Helper'!$AS$2:$AS$144,"Definite non-application (N/N)")</f>
        <v>18</v>
      </c>
      <c r="S13">
        <v>5</v>
      </c>
    </row>
    <row r="14" spans="1:23" ht="15" customHeight="1" x14ac:dyDescent="0.2">
      <c r="A14" s="18" t="s">
        <v>1013</v>
      </c>
      <c r="B14" s="19">
        <f t="shared" ref="B14:I14" si="0">SUM(B9:B13)</f>
        <v>133</v>
      </c>
      <c r="C14" s="19">
        <f t="shared" si="0"/>
        <v>13</v>
      </c>
      <c r="D14" s="19">
        <f t="shared" si="0"/>
        <v>11</v>
      </c>
      <c r="E14" s="19">
        <f t="shared" si="0"/>
        <v>14</v>
      </c>
      <c r="F14" s="19">
        <f t="shared" si="0"/>
        <v>4</v>
      </c>
      <c r="G14" s="19">
        <f>SUM(G9:G13)</f>
        <v>12</v>
      </c>
      <c r="H14" s="19">
        <f t="shared" si="0"/>
        <v>12</v>
      </c>
      <c r="I14" s="19">
        <f t="shared" si="0"/>
        <v>109</v>
      </c>
      <c r="J14" s="19">
        <v>16.25</v>
      </c>
      <c r="N14" s="18" t="s">
        <v>1013</v>
      </c>
      <c r="O14" s="19">
        <f t="shared" ref="O14" si="1">SUM(O9:O13)</f>
        <v>133</v>
      </c>
      <c r="P14" s="19">
        <v>12</v>
      </c>
      <c r="Q14" s="19">
        <f t="shared" ref="Q14:R14" si="2">SUM(Q9:Q13)</f>
        <v>12</v>
      </c>
      <c r="R14" s="19">
        <f t="shared" si="2"/>
        <v>109</v>
      </c>
      <c r="S14" s="19">
        <v>16.25</v>
      </c>
    </row>
    <row r="16" spans="1:23" ht="43.25" customHeight="1" x14ac:dyDescent="0.2">
      <c r="A16" s="58" t="s">
        <v>1014</v>
      </c>
      <c r="B16" s="58"/>
      <c r="C16" s="58"/>
      <c r="D16" s="58"/>
      <c r="E16" s="58"/>
      <c r="F16" s="58"/>
      <c r="G16" s="58"/>
      <c r="H16" s="58"/>
      <c r="I16" s="58"/>
      <c r="J16" s="58"/>
    </row>
    <row r="17" spans="1:10" ht="15" customHeight="1" x14ac:dyDescent="0.2">
      <c r="A17" s="58"/>
      <c r="B17" s="58"/>
      <c r="C17" s="58"/>
      <c r="D17" s="58"/>
      <c r="E17" s="58"/>
      <c r="F17" s="58"/>
      <c r="G17" s="58"/>
      <c r="H17" s="58"/>
      <c r="I17" s="58"/>
      <c r="J17" s="58"/>
    </row>
    <row r="19" spans="1:10" ht="24" customHeight="1" x14ac:dyDescent="0.2">
      <c r="A19" s="56" t="s">
        <v>1015</v>
      </c>
      <c r="B19" s="56"/>
      <c r="C19" s="56"/>
      <c r="D19" s="56"/>
      <c r="E19" s="56"/>
      <c r="F19" s="56"/>
      <c r="G19" s="56"/>
      <c r="H19" s="56"/>
      <c r="I19" s="56"/>
      <c r="J19" s="56"/>
    </row>
    <row r="20" spans="1:10" ht="15" customHeight="1" x14ac:dyDescent="0.2">
      <c r="A20" s="9" t="s">
        <v>1016</v>
      </c>
      <c r="B20" s="10" t="s">
        <v>1017</v>
      </c>
      <c r="C20" s="11" t="s">
        <v>1018</v>
      </c>
    </row>
    <row r="21" spans="1:10" ht="15" customHeight="1" x14ac:dyDescent="0.2">
      <c r="A21" s="12" t="s">
        <v>1004</v>
      </c>
      <c r="B21" s="13">
        <f>COUNTIFS('Formula Helper'!$M$2:$M$144,1,'Formula Helper'!$N$2:$N$144,"Pre-Coster")</f>
        <v>121</v>
      </c>
      <c r="C21" s="14">
        <f>COUNTIFS('Formula Helper'!$M$2:$M$144,1,'Formula Helper'!$N$2:$N$144,"Post-Coster")</f>
        <v>12</v>
      </c>
    </row>
    <row r="22" spans="1:10" ht="15" customHeight="1" x14ac:dyDescent="0.2">
      <c r="A22" s="15" t="s">
        <v>996</v>
      </c>
      <c r="B22" s="16">
        <f>COUNTIFS('Formula Helper'!$M$2:$M$144,1,'Formula Helper'!$N$2:$N$144,"Pre-Coster",'Formula Helper'!$H$2:$H$144,"Public")</f>
        <v>87</v>
      </c>
      <c r="C22" s="17">
        <f>COUNTIFS('Formula Helper'!$M$2:$M$144,1,'Formula Helper'!$N$2:$N$144,"Post-Coster",'Formula Helper'!$H$2:$H$144,"Public")</f>
        <v>8</v>
      </c>
    </row>
    <row r="23" spans="1:10" ht="15" customHeight="1" x14ac:dyDescent="0.2">
      <c r="A23" s="15" t="s">
        <v>997</v>
      </c>
      <c r="B23" s="16">
        <f>COUNTIFS('Formula Helper'!$M$2:$M$144,1,'Formula Helper'!$N$2:$N$144,"Pre-Coster",'Formula Helper'!$H$2:$H$144,"Private")</f>
        <v>31</v>
      </c>
      <c r="C23" s="17">
        <f>COUNTIFS('Formula Helper'!$M$2:$M$144,1,'Formula Helper'!$N$2:$N$144,"Post-Coster",'Formula Helper'!$H$2:$H$144,"Private")</f>
        <v>4</v>
      </c>
    </row>
    <row r="24" spans="1:10" ht="15" customHeight="1" x14ac:dyDescent="0.2">
      <c r="A24" s="15" t="s">
        <v>998</v>
      </c>
      <c r="B24" s="16">
        <f>COUNTIFS('Formula Helper'!$M$2:$M$144,1,'Formula Helper'!$N$2:$N$144,"Pre-Coster",'Formula Helper'!$H$2:$H$144,"Nonprofit")</f>
        <v>2</v>
      </c>
      <c r="C24" s="17">
        <f>COUNTIFS('Formula Helper'!$M$2:$M$144,1,'Formula Helper'!$N$2:$N$144,"Post-Coster",'Formula Helper'!$H$2:$H$144,"Nonprofit")</f>
        <v>0</v>
      </c>
    </row>
    <row r="25" spans="1:10" ht="15" customHeight="1" x14ac:dyDescent="0.2">
      <c r="A25" s="15" t="s">
        <v>999</v>
      </c>
      <c r="B25" s="16">
        <f>COUNTIFS('Formula Helper'!$M$2:$M$144,1,'Formula Helper'!$N$2:$N$144,"Pre-Coster",'Formula Helper'!$H$2:$H$144,"No company / other")</f>
        <v>1</v>
      </c>
      <c r="C25" s="17">
        <f>COUNTIFS('Formula Helper'!$M$2:$M$144,1,'Formula Helper'!$N$2:$N$144,"Post-Coster",'Formula Helper'!$H$2:$H$144,"No company / other")</f>
        <v>0</v>
      </c>
    </row>
    <row r="26" spans="1:10" ht="15" customHeight="1" x14ac:dyDescent="0.2">
      <c r="A26" s="15" t="s">
        <v>988</v>
      </c>
      <c r="B26" s="16">
        <f>COUNTIFS('Formula Helper'!$M$2:$M$144,1,'Formula Helper'!$N$2:$N$144,"Pre-Coster",'Formula Helper'!$G$2:$G$144,"TRO / Preliminary Injunction")</f>
        <v>29</v>
      </c>
      <c r="C26" s="17">
        <f>COUNTIFS('Formula Helper'!$M$2:$M$144,1,'Formula Helper'!$N$2:$N$144,"Post-Coster",'Formula Helper'!$G$2:$G$144,"TRO / Preliminary Injunction")</f>
        <v>0</v>
      </c>
    </row>
    <row r="27" spans="1:10" ht="15" customHeight="1" x14ac:dyDescent="0.2">
      <c r="A27" s="15" t="s">
        <v>989</v>
      </c>
      <c r="B27" s="16">
        <f>COUNTIFS('Formula Helper'!$M$2:$M$144,1,'Formula Helper'!$N$2:$N$144,"Pre-Coster",'Formula Helper'!$G$2:$G$144,"Motion to Dismiss / Pleadings")</f>
        <v>14</v>
      </c>
      <c r="C27" s="17">
        <f>COUNTIFS('Formula Helper'!$M$2:$M$144,1,'Formula Helper'!$N$2:$N$144,"Post-Coster",'Formula Helper'!$G$2:$G$144,"Motion to Dismiss / Pleadings")</f>
        <v>1</v>
      </c>
    </row>
    <row r="28" spans="1:10" ht="15" customHeight="1" x14ac:dyDescent="0.2">
      <c r="A28" s="15" t="s">
        <v>990</v>
      </c>
      <c r="B28" s="16">
        <f>COUNTIFS('Formula Helper'!$M$2:$M$144,1,'Formula Helper'!$N$2:$N$144,"Pre-Coster",'Formula Helper'!$G$2:$G$144,"Summary Judgment / Trial")</f>
        <v>53</v>
      </c>
      <c r="C28" s="17">
        <f>COUNTIFS('Formula Helper'!$M$2:$M$144,1,'Formula Helper'!$N$2:$N$144,"Post-Coster",'Formula Helper'!$G$2:$G$144,"Summary Judgment / Trial")</f>
        <v>6</v>
      </c>
    </row>
    <row r="29" spans="1:10" ht="15" customHeight="1" x14ac:dyDescent="0.2">
      <c r="A29" s="15" t="s">
        <v>991</v>
      </c>
      <c r="B29" s="16">
        <f>COUNTIFS('Formula Helper'!$M$2:$M$144,1,'Formula Helper'!$N$2:$N$144,"Pre-Coster",'Formula Helper'!$G$2:$G$144,"Appeal (Delaware Supreme Court)")</f>
        <v>15</v>
      </c>
      <c r="C29" s="17">
        <f>COUNTIFS('Formula Helper'!$M$2:$M$144,1,'Formula Helper'!$N$2:$N$144,"Post-Coster",'Formula Helper'!$G$2:$G$144,"Appeal (Delaware Supreme Court)")</f>
        <v>3</v>
      </c>
    </row>
    <row r="30" spans="1:10" ht="15" customHeight="1" x14ac:dyDescent="0.2">
      <c r="A30" s="15" t="s">
        <v>992</v>
      </c>
      <c r="B30" s="16">
        <f>COUNTIFS('Formula Helper'!$M$2:$M$144,1,'Formula Helper'!$N$2:$N$144,"Pre-Coster",'Formula Helper'!$G$2:$G$144,"Other / Hybrid / Remand")</f>
        <v>10</v>
      </c>
      <c r="C30" s="17">
        <f>COUNTIFS('Formula Helper'!$M$2:$M$144,1,'Formula Helper'!$N$2:$N$144,"Post-Coster",'Formula Helper'!$G$2:$G$144,"Other / Hybrid / Remand")</f>
        <v>2</v>
      </c>
    </row>
    <row r="31" spans="1:10" ht="15" customHeight="1" x14ac:dyDescent="0.2">
      <c r="A31" s="15" t="s">
        <v>1019</v>
      </c>
      <c r="B31" s="16">
        <f>COUNTIFS('Formula Helper'!$M$2:$M$144,1,'Formula Helper'!$N$2:$N$144,"Pre-Coster",'Formula Helper'!$J$2:$J$144,"Board")</f>
        <v>63</v>
      </c>
      <c r="C31" s="17">
        <f>COUNTIFS('Formula Helper'!$M$2:$M$144,1,'Formula Helper'!$N$2:$N$144,"Post-Coster",'Formula Helper'!$J$2:$J$144,"Board")</f>
        <v>3</v>
      </c>
    </row>
    <row r="32" spans="1:10" ht="15" customHeight="1" x14ac:dyDescent="0.2">
      <c r="A32" s="15" t="s">
        <v>1020</v>
      </c>
      <c r="B32" s="16">
        <f>COUNTIFS('Formula Helper'!$M$2:$M$144,1,'Formula Helper'!$N$2:$N$144,"Pre-Coster",'Formula Helper'!$J$2:$J$144,"Shareholder")</f>
        <v>54</v>
      </c>
      <c r="C32" s="17">
        <f>COUNTIFS('Formula Helper'!$M$2:$M$144,1,'Formula Helper'!$N$2:$N$144,"Post-Coster",'Formula Helper'!$J$2:$J$144,"Shareholder")</f>
        <v>9</v>
      </c>
    </row>
    <row r="33" spans="1:10" ht="15" customHeight="1" x14ac:dyDescent="0.2">
      <c r="A33" s="18" t="s">
        <v>1021</v>
      </c>
      <c r="B33" s="19">
        <f>COUNTIFS('Formula Helper'!$M$2:$M$144,1,'Formula Helper'!$N$2:$N$144,"Pre-Coster",'Formula Helper'!$J$2:$J$144,"Other / Mixed")</f>
        <v>4</v>
      </c>
      <c r="C33" s="20">
        <f>COUNTIFS('Formula Helper'!$M$2:$M$144,1,'Formula Helper'!$N$2:$N$144,"Post-Coster",'Formula Helper'!$J$2:$J$144,"Other / Mixed")</f>
        <v>0</v>
      </c>
    </row>
    <row r="35" spans="1:10" ht="32.5" customHeight="1" x14ac:dyDescent="0.2">
      <c r="A35" s="58" t="s">
        <v>1022</v>
      </c>
      <c r="B35" s="58"/>
      <c r="C35" s="58"/>
      <c r="D35" s="58"/>
      <c r="E35" s="58"/>
      <c r="F35" s="58"/>
      <c r="G35" s="58"/>
      <c r="H35" s="58"/>
      <c r="I35" s="58"/>
      <c r="J35" s="58"/>
    </row>
    <row r="36" spans="1:10" ht="15" customHeight="1" x14ac:dyDescent="0.2">
      <c r="A36" s="58"/>
      <c r="B36" s="58"/>
      <c r="C36" s="58"/>
      <c r="D36" s="58"/>
      <c r="E36" s="58"/>
      <c r="F36" s="58"/>
      <c r="G36" s="58"/>
      <c r="H36" s="58"/>
      <c r="I36" s="58"/>
      <c r="J36" s="58"/>
    </row>
  </sheetData>
  <sheetProtection algorithmName="SHA-512" hashValue="ubEZZc3gsfQn5AWpvEfZ9EKMwbTMUug9X6KQnvnyxOsz//iTh6x1J8hmnishiBVor7Pzb7Lj0F++usqe7LYBPw==" saltValue="cVzUZAyi0D5cnS2QYoEyZg==" spinCount="100000" sheet="1" formatCells="0" formatColumns="0" formatRows="0" insertColumns="0" insertRows="0" insertHyperlinks="0" deleteColumns="0" deleteRows="0" sort="0" autoFilter="0" pivotTables="0"/>
  <mergeCells count="7">
    <mergeCell ref="N7:W7"/>
    <mergeCell ref="A35:J36"/>
    <mergeCell ref="A1:J1"/>
    <mergeCell ref="A3:J5"/>
    <mergeCell ref="A7:J7"/>
    <mergeCell ref="A16:J17"/>
    <mergeCell ref="A19:J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7"/>
  <sheetViews>
    <sheetView topLeftCell="A19" workbookViewId="0">
      <selection activeCell="G38" sqref="G38"/>
    </sheetView>
  </sheetViews>
  <sheetFormatPr baseColWidth="10" defaultColWidth="8.83203125" defaultRowHeight="15" x14ac:dyDescent="0.2"/>
  <cols>
    <col min="1" max="1" width="36" customWidth="1"/>
    <col min="2" max="2" width="21" customWidth="1"/>
    <col min="3" max="3" width="16" customWidth="1"/>
    <col min="4" max="4" width="18" customWidth="1"/>
    <col min="5" max="5" width="16" customWidth="1"/>
    <col min="6" max="6" width="24.33203125" bestFit="1" customWidth="1"/>
    <col min="7" max="7" width="29.1640625" bestFit="1" customWidth="1"/>
    <col min="8" max="8" width="20" customWidth="1"/>
  </cols>
  <sheetData>
    <row r="1" spans="1:8" ht="16.75" customHeight="1" x14ac:dyDescent="0.2">
      <c r="A1" s="56" t="s">
        <v>1023</v>
      </c>
      <c r="B1" s="56"/>
      <c r="C1" s="56"/>
      <c r="D1" s="56"/>
      <c r="E1" s="56"/>
      <c r="F1" s="56"/>
      <c r="G1" s="56"/>
      <c r="H1" s="56"/>
    </row>
    <row r="3" spans="1:8" ht="66" customHeight="1" x14ac:dyDescent="0.2">
      <c r="A3" s="57" t="s">
        <v>1088</v>
      </c>
      <c r="B3" s="57"/>
      <c r="C3" s="57"/>
      <c r="D3" s="57"/>
      <c r="E3" s="57"/>
      <c r="F3" s="57"/>
      <c r="G3" s="57"/>
      <c r="H3" s="57"/>
    </row>
    <row r="4" spans="1:8" ht="15" customHeight="1" x14ac:dyDescent="0.2">
      <c r="A4" s="57"/>
      <c r="B4" s="57"/>
      <c r="C4" s="57"/>
      <c r="D4" s="57"/>
      <c r="E4" s="57"/>
      <c r="F4" s="57"/>
      <c r="G4" s="57"/>
      <c r="H4" s="57"/>
    </row>
    <row r="5" spans="1:8" ht="15" customHeight="1" x14ac:dyDescent="0.2">
      <c r="A5" s="57"/>
      <c r="B5" s="57"/>
      <c r="C5" s="57"/>
      <c r="D5" s="57"/>
      <c r="E5" s="57"/>
      <c r="F5" s="57"/>
      <c r="G5" s="57"/>
      <c r="H5" s="57"/>
    </row>
    <row r="7" spans="1:8" ht="16.75" customHeight="1" x14ac:dyDescent="0.2">
      <c r="A7" s="56" t="s">
        <v>1024</v>
      </c>
      <c r="B7" s="56"/>
      <c r="C7" s="56"/>
      <c r="D7" s="56"/>
      <c r="E7" s="56"/>
    </row>
    <row r="8" spans="1:8" ht="15" customHeight="1" x14ac:dyDescent="0.2">
      <c r="A8" s="9" t="s">
        <v>750</v>
      </c>
      <c r="B8" s="10" t="s">
        <v>1019</v>
      </c>
      <c r="C8" s="10" t="s">
        <v>1020</v>
      </c>
      <c r="D8" s="10" t="s">
        <v>1025</v>
      </c>
      <c r="E8" s="11" t="s">
        <v>1013</v>
      </c>
    </row>
    <row r="9" spans="1:8" ht="15" customHeight="1" x14ac:dyDescent="0.2">
      <c r="A9" s="12" t="s">
        <v>988</v>
      </c>
      <c r="B9" s="13">
        <f>COUNTIFS('Formula Helper'!$M$2:$M$144,1,'Formula Helper'!$N$2:$N$144,"Pre-Coster",'Formula Helper'!$G$2:$G$144,$A9,'Formula Helper'!$J$2:$J$144,"Board")</f>
        <v>19</v>
      </c>
      <c r="C9" s="13">
        <f>COUNTIFS('Formula Helper'!$M$2:$M$144,1,'Formula Helper'!$N$2:$N$144,"Pre-Coster",'Formula Helper'!$G$2:$G$144,$A9,'Formula Helper'!$J$2:$J$144,"Shareholder")</f>
        <v>9</v>
      </c>
      <c r="D9" s="13">
        <f>COUNTIFS('Formula Helper'!$M$2:$M$144,1,'Formula Helper'!$N$2:$N$144,"Pre-Coster",'Formula Helper'!$G$2:$G$144,$A9,'Formula Helper'!$J$2:$J$144,"Other / Mixed")</f>
        <v>1</v>
      </c>
      <c r="E9" s="14">
        <f>SUM(B9:D9)</f>
        <v>29</v>
      </c>
    </row>
    <row r="10" spans="1:8" ht="15" customHeight="1" x14ac:dyDescent="0.2">
      <c r="A10" s="15" t="s">
        <v>989</v>
      </c>
      <c r="B10" s="16">
        <f>COUNTIFS('Formula Helper'!$M$2:$M$144,1,'Formula Helper'!$N$2:$N$144,"Pre-Coster",'Formula Helper'!$G$2:$G$144,$A10,'Formula Helper'!$J$2:$J$144,"Board")</f>
        <v>6</v>
      </c>
      <c r="C10" s="16">
        <f>COUNTIFS('Formula Helper'!$M$2:$M$144,1,'Formula Helper'!$N$2:$N$144,"Pre-Coster",'Formula Helper'!$G$2:$G$144,$A10,'Formula Helper'!$J$2:$J$144,"Shareholder")</f>
        <v>8</v>
      </c>
      <c r="D10" s="16">
        <f>COUNTIFS('Formula Helper'!$M$2:$M$144,1,'Formula Helper'!$N$2:$N$144,"Pre-Coster",'Formula Helper'!$G$2:$G$144,$A10,'Formula Helper'!$J$2:$J$144,"Other / Mixed")</f>
        <v>0</v>
      </c>
      <c r="E10" s="17">
        <f>SUM(B10:D10)</f>
        <v>14</v>
      </c>
    </row>
    <row r="11" spans="1:8" ht="15" customHeight="1" x14ac:dyDescent="0.2">
      <c r="A11" s="15" t="s">
        <v>990</v>
      </c>
      <c r="B11" s="16">
        <f>COUNTIFS('Formula Helper'!$M$2:$M$144,1,'Formula Helper'!$N$2:$N$144,"Pre-Coster",'Formula Helper'!$G$2:$G$144,$A11,'Formula Helper'!$J$2:$J$144,"Board")</f>
        <v>26</v>
      </c>
      <c r="C11" s="16">
        <f>COUNTIFS('Formula Helper'!$M$2:$M$144,1,'Formula Helper'!$N$2:$N$144,"Pre-Coster",'Formula Helper'!$G$2:$G$144,$A11,'Formula Helper'!$J$2:$J$144,"Shareholder")</f>
        <v>24</v>
      </c>
      <c r="D11" s="16">
        <f>COUNTIFS('Formula Helper'!$M$2:$M$144,1,'Formula Helper'!$N$2:$N$144,"Pre-Coster",'Formula Helper'!$G$2:$G$144,$A11,'Formula Helper'!$J$2:$J$144,"Other / Mixed")</f>
        <v>3</v>
      </c>
      <c r="E11" s="17">
        <f>SUM(B11:D11)</f>
        <v>53</v>
      </c>
    </row>
    <row r="12" spans="1:8" ht="15" customHeight="1" x14ac:dyDescent="0.2">
      <c r="A12" s="15" t="s">
        <v>991</v>
      </c>
      <c r="B12" s="16">
        <f>COUNTIFS('Formula Helper'!$M$2:$M$144,1,'Formula Helper'!$N$2:$N$144,"Pre-Coster",'Formula Helper'!$G$2:$G$144,$A12,'Formula Helper'!$J$2:$J$144,"Board")</f>
        <v>9</v>
      </c>
      <c r="C12" s="16">
        <f>COUNTIFS('Formula Helper'!$M$2:$M$144,1,'Formula Helper'!$N$2:$N$144,"Pre-Coster",'Formula Helper'!$G$2:$G$144,$A12,'Formula Helper'!$J$2:$J$144,"Shareholder")</f>
        <v>6</v>
      </c>
      <c r="D12" s="16">
        <f>COUNTIFS('Formula Helper'!$M$2:$M$144,1,'Formula Helper'!$N$2:$N$144,"Pre-Coster",'Formula Helper'!$G$2:$G$144,$A12,'Formula Helper'!$J$2:$J$144,"Other / Mixed")</f>
        <v>0</v>
      </c>
      <c r="E12" s="17">
        <f>SUM(B12:D12)</f>
        <v>15</v>
      </c>
    </row>
    <row r="13" spans="1:8" ht="15" customHeight="1" x14ac:dyDescent="0.2">
      <c r="A13" s="15" t="s">
        <v>992</v>
      </c>
      <c r="B13" s="16">
        <f>COUNTIFS('Formula Helper'!$M$2:$M$144,1,'Formula Helper'!$N$2:$N$144,"Pre-Coster",'Formula Helper'!$G$2:$G$144,$A13,'Formula Helper'!$J$2:$J$144,"Board")</f>
        <v>3</v>
      </c>
      <c r="C13" s="16">
        <f>COUNTIFS('Formula Helper'!$M$2:$M$144,1,'Formula Helper'!$N$2:$N$144,"Pre-Coster",'Formula Helper'!$G$2:$G$144,$A13,'Formula Helper'!$J$2:$J$144,"Shareholder")</f>
        <v>7</v>
      </c>
      <c r="D13" s="16">
        <f>COUNTIFS('Formula Helper'!$M$2:$M$144,1,'Formula Helper'!$N$2:$N$144,"Pre-Coster",'Formula Helper'!$G$2:$G$144,$A13,'Formula Helper'!$J$2:$J$144,"Other / Mixed")</f>
        <v>0</v>
      </c>
      <c r="E13" s="17">
        <f>SUM(B13:D13)</f>
        <v>10</v>
      </c>
    </row>
    <row r="14" spans="1:8" ht="15" customHeight="1" x14ac:dyDescent="0.2">
      <c r="A14" s="18" t="s">
        <v>1013</v>
      </c>
      <c r="B14" s="19">
        <f>SUM(B9:B13)</f>
        <v>63</v>
      </c>
      <c r="C14" s="19">
        <f>SUM(C9:C13)</f>
        <v>54</v>
      </c>
      <c r="D14" s="19">
        <f>SUM(D9:D13)</f>
        <v>4</v>
      </c>
      <c r="E14" s="20">
        <f>SUM(E9:E13)</f>
        <v>121</v>
      </c>
    </row>
    <row r="16" spans="1:8" ht="16.75" customHeight="1" x14ac:dyDescent="0.2">
      <c r="A16" s="56" t="s">
        <v>1026</v>
      </c>
      <c r="B16" s="56"/>
      <c r="C16" s="56"/>
      <c r="D16" s="56"/>
      <c r="E16" s="56"/>
    </row>
    <row r="17" spans="1:5" ht="15" customHeight="1" x14ac:dyDescent="0.2">
      <c r="A17" s="9" t="s">
        <v>750</v>
      </c>
      <c r="B17" s="10" t="s">
        <v>1019</v>
      </c>
      <c r="C17" s="10" t="s">
        <v>1020</v>
      </c>
      <c r="D17" s="10" t="s">
        <v>1025</v>
      </c>
      <c r="E17" s="11" t="s">
        <v>1013</v>
      </c>
    </row>
    <row r="18" spans="1:5" ht="15" customHeight="1" x14ac:dyDescent="0.2">
      <c r="A18" s="12" t="s">
        <v>988</v>
      </c>
      <c r="B18" s="13">
        <f>COUNTIFS('Formula Helper'!$M$2:$M$144,1,'Formula Helper'!$N$2:$N$144,"Post-Coster",'Formula Helper'!$G$2:$G$144,$A18,'Formula Helper'!$J$2:$J$144,"Board")</f>
        <v>0</v>
      </c>
      <c r="C18" s="13">
        <f>COUNTIFS('Formula Helper'!$M$2:$M$144,1,'Formula Helper'!$N$2:$N$144,"Post-Coster",'Formula Helper'!$G$2:$G$144,$A18,'Formula Helper'!$J$2:$J$144,"Shareholder")</f>
        <v>0</v>
      </c>
      <c r="D18" s="13">
        <f>COUNTIFS('Formula Helper'!$M$2:$M$144,1,'Formula Helper'!$N$2:$N$144,"Post-Coster",'Formula Helper'!$G$2:$G$144,$A18,'Formula Helper'!$J$2:$J$144,"Other / Mixed")</f>
        <v>0</v>
      </c>
      <c r="E18" s="14">
        <f>SUM(B18:D18)</f>
        <v>0</v>
      </c>
    </row>
    <row r="19" spans="1:5" ht="15" customHeight="1" x14ac:dyDescent="0.2">
      <c r="A19" s="15" t="s">
        <v>989</v>
      </c>
      <c r="B19" s="16">
        <f>COUNTIFS('Formula Helper'!$M$2:$M$144,1,'Formula Helper'!$N$2:$N$144,"Post-Coster",'Formula Helper'!$G$2:$G$144,$A19,'Formula Helper'!$J$2:$J$144,"Board")</f>
        <v>0</v>
      </c>
      <c r="C19" s="16">
        <f>COUNTIFS('Formula Helper'!$M$2:$M$144,1,'Formula Helper'!$N$2:$N$144,"Post-Coster",'Formula Helper'!$G$2:$G$144,$A19,'Formula Helper'!$J$2:$J$144,"Shareholder")</f>
        <v>1</v>
      </c>
      <c r="D19" s="16">
        <f>COUNTIFS('Formula Helper'!$M$2:$M$144,1,'Formula Helper'!$N$2:$N$144,"Post-Coster",'Formula Helper'!$G$2:$G$144,$A19,'Formula Helper'!$J$2:$J$144,"Other / Mixed")</f>
        <v>0</v>
      </c>
      <c r="E19" s="17">
        <f>SUM(B19:D19)</f>
        <v>1</v>
      </c>
    </row>
    <row r="20" spans="1:5" ht="15" customHeight="1" x14ac:dyDescent="0.2">
      <c r="A20" s="15" t="s">
        <v>990</v>
      </c>
      <c r="B20" s="16">
        <f>COUNTIFS('Formula Helper'!$M$2:$M$144,1,'Formula Helper'!$N$2:$N$144,"Post-Coster",'Formula Helper'!$G$2:$G$144,$A20,'Formula Helper'!$J$2:$J$144,"Board")</f>
        <v>1</v>
      </c>
      <c r="C20" s="16">
        <f>COUNTIFS('Formula Helper'!$M$2:$M$144,1,'Formula Helper'!$N$2:$N$144,"Post-Coster",'Formula Helper'!$G$2:$G$144,$A20,'Formula Helper'!$J$2:$J$144,"Shareholder")</f>
        <v>5</v>
      </c>
      <c r="D20" s="16">
        <f>COUNTIFS('Formula Helper'!$M$2:$M$144,1,'Formula Helper'!$N$2:$N$144,"Post-Coster",'Formula Helper'!$G$2:$G$144,$A20,'Formula Helper'!$J$2:$J$144,"Other / Mixed")</f>
        <v>0</v>
      </c>
      <c r="E20" s="17">
        <f>SUM(B20:D20)</f>
        <v>6</v>
      </c>
    </row>
    <row r="21" spans="1:5" ht="15" customHeight="1" x14ac:dyDescent="0.2">
      <c r="A21" s="15" t="s">
        <v>991</v>
      </c>
      <c r="B21" s="16">
        <f>COUNTIFS('Formula Helper'!$M$2:$M$144,1,'Formula Helper'!$N$2:$N$144,"Post-Coster",'Formula Helper'!$G$2:$G$144,$A21,'Formula Helper'!$J$2:$J$144,"Board")</f>
        <v>2</v>
      </c>
      <c r="C21" s="16">
        <f>COUNTIFS('Formula Helper'!$M$2:$M$144,1,'Formula Helper'!$N$2:$N$144,"Post-Coster",'Formula Helper'!$G$2:$G$144,$A21,'Formula Helper'!$J$2:$J$144,"Shareholder")</f>
        <v>1</v>
      </c>
      <c r="D21" s="16">
        <f>COUNTIFS('Formula Helper'!$M$2:$M$144,1,'Formula Helper'!$N$2:$N$144,"Post-Coster",'Formula Helper'!$G$2:$G$144,$A21,'Formula Helper'!$J$2:$J$144,"Other / Mixed")</f>
        <v>0</v>
      </c>
      <c r="E21" s="17">
        <f>SUM(B21:D21)</f>
        <v>3</v>
      </c>
    </row>
    <row r="22" spans="1:5" ht="15" customHeight="1" x14ac:dyDescent="0.2">
      <c r="A22" s="15" t="s">
        <v>992</v>
      </c>
      <c r="B22" s="16">
        <f>COUNTIFS('Formula Helper'!$M$2:$M$144,1,'Formula Helper'!$N$2:$N$144,"Post-Coster",'Formula Helper'!$G$2:$G$144,$A22,'Formula Helper'!$J$2:$J$144,"Board")</f>
        <v>0</v>
      </c>
      <c r="C22" s="16">
        <f>COUNTIFS('Formula Helper'!$M$2:$M$144,1,'Formula Helper'!$N$2:$N$144,"Post-Coster",'Formula Helper'!$G$2:$G$144,$A22,'Formula Helper'!$J$2:$J$144,"Shareholder")</f>
        <v>2</v>
      </c>
      <c r="D22" s="16">
        <f>COUNTIFS('Formula Helper'!$M$2:$M$144,1,'Formula Helper'!$N$2:$N$144,"Post-Coster",'Formula Helper'!$G$2:$G$144,$A22,'Formula Helper'!$J$2:$J$144,"Other / Mixed")</f>
        <v>0</v>
      </c>
      <c r="E22" s="17">
        <f>SUM(B22:D22)</f>
        <v>2</v>
      </c>
    </row>
    <row r="23" spans="1:5" ht="15" customHeight="1" x14ac:dyDescent="0.2">
      <c r="A23" s="18" t="s">
        <v>1013</v>
      </c>
      <c r="B23" s="19">
        <f>SUM(B18:B22)</f>
        <v>3</v>
      </c>
      <c r="C23" s="19">
        <f>SUM(C18:C22)</f>
        <v>9</v>
      </c>
      <c r="D23" s="19">
        <f>SUM(D18:D22)</f>
        <v>0</v>
      </c>
      <c r="E23" s="20">
        <f>SUM(E18:E22)</f>
        <v>12</v>
      </c>
    </row>
    <row r="25" spans="1:5" ht="16.75" customHeight="1" x14ac:dyDescent="0.2">
      <c r="A25" s="56" t="s">
        <v>1027</v>
      </c>
      <c r="B25" s="56"/>
      <c r="C25" s="56"/>
      <c r="D25" s="56"/>
      <c r="E25" s="56"/>
    </row>
    <row r="26" spans="1:5" ht="15" customHeight="1" x14ac:dyDescent="0.2">
      <c r="A26" s="9" t="s">
        <v>1003</v>
      </c>
      <c r="B26" s="10" t="s">
        <v>1004</v>
      </c>
      <c r="C26" s="10" t="s">
        <v>1019</v>
      </c>
      <c r="D26" s="10" t="s">
        <v>1020</v>
      </c>
      <c r="E26" s="11" t="s">
        <v>1025</v>
      </c>
    </row>
    <row r="27" spans="1:5" ht="15" customHeight="1" x14ac:dyDescent="0.2">
      <c r="A27" s="12" t="s">
        <v>1008</v>
      </c>
      <c r="B27" s="13">
        <f>COUNTIFS('Formula Helper'!$E$2:$E$144,$A27,'Formula Helper'!$M$2:$M$144,1)</f>
        <v>8</v>
      </c>
      <c r="C27" s="13">
        <f>COUNTIFS('Formula Helper'!$E$2:$E$144,$A27,'Formula Helper'!$M$2:$M$144,1,'Formula Helper'!$J$2:$J$144,"Board")</f>
        <v>6</v>
      </c>
      <c r="D27" s="13">
        <f>COUNTIFS('Formula Helper'!$E$2:$E$144,$A27,'Formula Helper'!$M$2:$M$144,1,'Formula Helper'!$J$2:$J$144,"Shareholder")</f>
        <v>2</v>
      </c>
      <c r="E27" s="14">
        <f>COUNTIFS('Formula Helper'!$E$2:$E$144,$A27,'Formula Helper'!$M$2:$M$144,1,'Formula Helper'!$J$2:$J$144,"Other / Mixed")</f>
        <v>0</v>
      </c>
    </row>
    <row r="28" spans="1:5" ht="15" customHeight="1" x14ac:dyDescent="0.2">
      <c r="A28" s="15" t="s">
        <v>1009</v>
      </c>
      <c r="B28" s="16">
        <f>COUNTIFS('Formula Helper'!$E$2:$E$144,$A28,'Formula Helper'!$M$2:$M$144,1)</f>
        <v>35</v>
      </c>
      <c r="C28" s="16">
        <f>COUNTIFS('Formula Helper'!$E$2:$E$144,$A28,'Formula Helper'!$M$2:$M$144,1,'Formula Helper'!$J$2:$J$144,"Board")</f>
        <v>21</v>
      </c>
      <c r="D28" s="16">
        <f>COUNTIFS('Formula Helper'!$E$2:$E$144,$A28,'Formula Helper'!$M$2:$M$144,1,'Formula Helper'!$J$2:$J$144,"Shareholder")</f>
        <v>13</v>
      </c>
      <c r="E28" s="17">
        <f>COUNTIFS('Formula Helper'!$E$2:$E$144,$A28,'Formula Helper'!$M$2:$M$144,1,'Formula Helper'!$J$2:$J$144,"Other / Mixed")</f>
        <v>1</v>
      </c>
    </row>
    <row r="29" spans="1:5" ht="15" customHeight="1" x14ac:dyDescent="0.2">
      <c r="A29" s="15" t="s">
        <v>1010</v>
      </c>
      <c r="B29" s="16">
        <f>COUNTIFS('Formula Helper'!$E$2:$E$144,$A29,'Formula Helper'!$M$2:$M$144,1)</f>
        <v>35</v>
      </c>
      <c r="C29" s="16">
        <f>COUNTIFS('Formula Helper'!$E$2:$E$144,$A29,'Formula Helper'!$M$2:$M$144,1,'Formula Helper'!$J$2:$J$144,"Board")</f>
        <v>18</v>
      </c>
      <c r="D29" s="16">
        <f>COUNTIFS('Formula Helper'!$E$2:$E$144,$A29,'Formula Helper'!$M$2:$M$144,1,'Formula Helper'!$J$2:$J$144,"Shareholder")</f>
        <v>16</v>
      </c>
      <c r="E29" s="17">
        <f>COUNTIFS('Formula Helper'!$E$2:$E$144,$A29,'Formula Helper'!$M$2:$M$144,1,'Formula Helper'!$J$2:$J$144,"Other / Mixed")</f>
        <v>1</v>
      </c>
    </row>
    <row r="30" spans="1:5" ht="15" customHeight="1" x14ac:dyDescent="0.2">
      <c r="A30" s="15" t="s">
        <v>1011</v>
      </c>
      <c r="B30" s="16">
        <f>COUNTIFS('Formula Helper'!$E$2:$E$144,$A30,'Formula Helper'!$M$2:$M$144,1)</f>
        <v>31</v>
      </c>
      <c r="C30" s="16">
        <f>COUNTIFS('Formula Helper'!$E$2:$E$144,$A30,'Formula Helper'!$M$2:$M$144,1,'Formula Helper'!$J$2:$J$144,"Board")</f>
        <v>10</v>
      </c>
      <c r="D30" s="16">
        <f>COUNTIFS('Formula Helper'!$E$2:$E$144,$A30,'Formula Helper'!$M$2:$M$144,1,'Formula Helper'!$J$2:$J$144,"Shareholder")</f>
        <v>20</v>
      </c>
      <c r="E30" s="17">
        <f>COUNTIFS('Formula Helper'!$E$2:$E$144,$A30,'Formula Helper'!$M$2:$M$144,1,'Formula Helper'!$J$2:$J$144,"Other / Mixed")</f>
        <v>1</v>
      </c>
    </row>
    <row r="31" spans="1:5" ht="15" customHeight="1" x14ac:dyDescent="0.2">
      <c r="A31" s="15" t="s">
        <v>1012</v>
      </c>
      <c r="B31" s="16">
        <f>COUNTIFS('Formula Helper'!$E$2:$E$144,$A31,'Formula Helper'!$M$2:$M$144,1)</f>
        <v>24</v>
      </c>
      <c r="C31" s="16">
        <f>COUNTIFS('Formula Helper'!$E$2:$E$144,$A31,'Formula Helper'!$M$2:$M$144,1,'Formula Helper'!$J$2:$J$144,"Board")</f>
        <v>11</v>
      </c>
      <c r="D31" s="16">
        <f>COUNTIFS('Formula Helper'!$E$2:$E$144,$A31,'Formula Helper'!$M$2:$M$144,1,'Formula Helper'!$J$2:$J$144,"Shareholder")</f>
        <v>12</v>
      </c>
      <c r="E31" s="17">
        <f>COUNTIFS('Formula Helper'!$E$2:$E$144,$A31,'Formula Helper'!$M$2:$M$144,1,'Formula Helper'!$J$2:$J$144,"Other / Mixed")</f>
        <v>1</v>
      </c>
    </row>
    <row r="32" spans="1:5" ht="15" customHeight="1" x14ac:dyDescent="0.2">
      <c r="A32" s="18" t="s">
        <v>1013</v>
      </c>
      <c r="B32" s="19">
        <f>SUM(B27:B31)</f>
        <v>133</v>
      </c>
      <c r="C32" s="19">
        <f>SUM(C27:C31)</f>
        <v>66</v>
      </c>
      <c r="D32" s="19">
        <f>SUM(D27:D31)</f>
        <v>63</v>
      </c>
      <c r="E32" s="20">
        <f>SUM(E27:E31)</f>
        <v>4</v>
      </c>
    </row>
    <row r="33" spans="1:8" ht="15" customHeight="1" x14ac:dyDescent="0.2">
      <c r="A33" s="49"/>
      <c r="B33" s="49"/>
      <c r="C33" s="49"/>
      <c r="D33" s="49"/>
      <c r="E33" s="49"/>
    </row>
    <row r="35" spans="1:8" ht="26.5" customHeight="1" x14ac:dyDescent="0.2"/>
    <row r="36" spans="1:8" ht="15" customHeight="1" x14ac:dyDescent="0.2">
      <c r="A36" s="56" t="s">
        <v>1091</v>
      </c>
      <c r="B36" s="56"/>
      <c r="C36" s="56"/>
    </row>
    <row r="37" spans="1:8" ht="15" customHeight="1" x14ac:dyDescent="0.2">
      <c r="A37" s="9" t="s">
        <v>1003</v>
      </c>
      <c r="B37" s="10" t="s">
        <v>1028</v>
      </c>
      <c r="C37" s="10" t="s">
        <v>1019</v>
      </c>
      <c r="D37" s="10" t="s">
        <v>1020</v>
      </c>
      <c r="E37" s="11" t="s">
        <v>1092</v>
      </c>
      <c r="F37" s="9" t="s">
        <v>1029</v>
      </c>
      <c r="G37" s="10" t="s">
        <v>1090</v>
      </c>
    </row>
    <row r="38" spans="1:8" ht="15" customHeight="1" x14ac:dyDescent="0.2">
      <c r="A38" t="s">
        <v>1008</v>
      </c>
      <c r="B38">
        <v>1</v>
      </c>
      <c r="C38">
        <v>0</v>
      </c>
      <c r="D38">
        <v>1</v>
      </c>
      <c r="E38">
        <v>0</v>
      </c>
      <c r="F38" t="s">
        <v>1093</v>
      </c>
      <c r="G38">
        <v>1</v>
      </c>
    </row>
    <row r="39" spans="1:8" ht="15" customHeight="1" x14ac:dyDescent="0.2">
      <c r="A39" t="s">
        <v>1009</v>
      </c>
      <c r="B39">
        <v>1</v>
      </c>
      <c r="C39">
        <v>0</v>
      </c>
      <c r="D39">
        <v>1</v>
      </c>
      <c r="E39">
        <v>7</v>
      </c>
      <c r="F39" t="s">
        <v>1094</v>
      </c>
      <c r="G39">
        <v>3.75</v>
      </c>
    </row>
    <row r="40" spans="1:8" ht="15" customHeight="1" x14ac:dyDescent="0.2">
      <c r="A40" t="s">
        <v>1010</v>
      </c>
      <c r="B40">
        <v>4</v>
      </c>
      <c r="C40">
        <v>2</v>
      </c>
      <c r="D40">
        <v>2</v>
      </c>
      <c r="E40">
        <v>2</v>
      </c>
      <c r="F40" t="s">
        <v>1095</v>
      </c>
      <c r="G40">
        <v>4.75</v>
      </c>
    </row>
    <row r="41" spans="1:8" ht="15" customHeight="1" x14ac:dyDescent="0.2">
      <c r="A41" t="s">
        <v>1011</v>
      </c>
      <c r="B41">
        <v>0</v>
      </c>
      <c r="C41">
        <v>0</v>
      </c>
      <c r="D41">
        <v>0</v>
      </c>
      <c r="E41">
        <v>3</v>
      </c>
      <c r="F41" t="s">
        <v>1096</v>
      </c>
      <c r="G41">
        <v>1.75</v>
      </c>
    </row>
    <row r="42" spans="1:8" x14ac:dyDescent="0.2">
      <c r="A42" t="s">
        <v>1012</v>
      </c>
      <c r="B42">
        <v>5</v>
      </c>
      <c r="C42">
        <v>1</v>
      </c>
      <c r="D42">
        <v>4</v>
      </c>
      <c r="E42">
        <v>0</v>
      </c>
      <c r="F42" t="s">
        <v>1097</v>
      </c>
      <c r="G42">
        <v>5</v>
      </c>
    </row>
    <row r="43" spans="1:8" ht="43.25" customHeight="1" x14ac:dyDescent="0.2">
      <c r="A43" s="18" t="s">
        <v>1013</v>
      </c>
      <c r="B43" s="19">
        <v>11</v>
      </c>
      <c r="C43" s="19">
        <v>3</v>
      </c>
      <c r="D43" s="19">
        <v>8</v>
      </c>
      <c r="E43" s="20">
        <v>12</v>
      </c>
      <c r="F43" s="18" t="s">
        <v>1098</v>
      </c>
      <c r="G43" s="19">
        <v>16.25</v>
      </c>
    </row>
    <row r="44" spans="1:8" ht="15" customHeight="1" x14ac:dyDescent="0.2"/>
    <row r="45" spans="1:8" x14ac:dyDescent="0.2">
      <c r="A45" s="58" t="s">
        <v>1099</v>
      </c>
      <c r="B45" s="58"/>
      <c r="C45" s="58"/>
      <c r="D45" s="58"/>
      <c r="E45" s="58"/>
      <c r="F45" s="58"/>
      <c r="G45" s="58"/>
      <c r="H45" s="58"/>
    </row>
    <row r="46" spans="1:8" x14ac:dyDescent="0.2">
      <c r="A46" s="58"/>
      <c r="B46" s="58"/>
      <c r="C46" s="58"/>
      <c r="D46" s="58"/>
      <c r="E46" s="58"/>
      <c r="F46" s="58"/>
      <c r="G46" s="58"/>
      <c r="H46" s="58"/>
    </row>
    <row r="47" spans="1:8" x14ac:dyDescent="0.2">
      <c r="A47" s="50" t="s">
        <v>1100</v>
      </c>
    </row>
  </sheetData>
  <sheetProtection algorithmName="SHA-512" hashValue="RKx/l2++f06sNzQHrB2ztCcb8KhvcvDlWjjePTqUUr8KUWYYm0CM1+L0Ff/exzsCoNv2LYFzNeEoE1OUg6tTNg==" saltValue="CnDIxZ0tUwBQwc5p+iTE+g==" spinCount="100000" sheet="1" formatCells="0" formatColumns="0" formatRows="0" insertColumns="0" insertRows="0" insertHyperlinks="0" deleteColumns="0" deleteRows="0" sort="0" autoFilter="0" pivotTables="0"/>
  <mergeCells count="7">
    <mergeCell ref="A45:H46"/>
    <mergeCell ref="A1:H1"/>
    <mergeCell ref="A3:H5"/>
    <mergeCell ref="A7:E7"/>
    <mergeCell ref="A16:E16"/>
    <mergeCell ref="A25:E25"/>
    <mergeCell ref="A36:C3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385F1-DCD9-458A-A623-3BAA2331A45A}">
  <dimension ref="A1:B14"/>
  <sheetViews>
    <sheetView workbookViewId="0">
      <selection sqref="A1:B14"/>
    </sheetView>
  </sheetViews>
  <sheetFormatPr baseColWidth="10" defaultColWidth="8.83203125" defaultRowHeight="15" x14ac:dyDescent="0.2"/>
  <cols>
    <col min="1" max="1" width="50.6640625" bestFit="1" customWidth="1"/>
    <col min="2" max="2" width="3" bestFit="1" customWidth="1"/>
  </cols>
  <sheetData>
    <row r="1" spans="1:2" x14ac:dyDescent="0.2">
      <c r="A1" s="51" t="s">
        <v>1101</v>
      </c>
      <c r="B1" s="51" t="s">
        <v>1102</v>
      </c>
    </row>
    <row r="2" spans="1:2" x14ac:dyDescent="0.2">
      <c r="A2" s="52"/>
      <c r="B2" s="52"/>
    </row>
    <row r="3" spans="1:2" x14ac:dyDescent="0.2">
      <c r="A3" s="53" t="s">
        <v>1103</v>
      </c>
      <c r="B3" s="54">
        <v>3</v>
      </c>
    </row>
    <row r="4" spans="1:2" x14ac:dyDescent="0.2">
      <c r="A4" s="53" t="s">
        <v>1104</v>
      </c>
      <c r="B4" s="54">
        <v>2</v>
      </c>
    </row>
    <row r="5" spans="1:2" x14ac:dyDescent="0.2">
      <c r="A5" s="53" t="s">
        <v>1105</v>
      </c>
      <c r="B5" s="54">
        <v>2</v>
      </c>
    </row>
    <row r="6" spans="1:2" x14ac:dyDescent="0.2">
      <c r="A6" s="53" t="s">
        <v>1106</v>
      </c>
      <c r="B6" s="54">
        <v>2</v>
      </c>
    </row>
    <row r="7" spans="1:2" x14ac:dyDescent="0.2">
      <c r="A7" s="53" t="s">
        <v>1107</v>
      </c>
      <c r="B7" s="54">
        <v>2</v>
      </c>
    </row>
    <row r="8" spans="1:2" x14ac:dyDescent="0.2">
      <c r="A8" s="53" t="s">
        <v>1108</v>
      </c>
      <c r="B8" s="54">
        <v>1</v>
      </c>
    </row>
    <row r="9" spans="1:2" x14ac:dyDescent="0.2">
      <c r="A9" s="53" t="s">
        <v>1109</v>
      </c>
      <c r="B9" s="54">
        <v>1</v>
      </c>
    </row>
    <row r="10" spans="1:2" x14ac:dyDescent="0.2">
      <c r="A10" s="53" t="s">
        <v>1110</v>
      </c>
      <c r="B10" s="54">
        <v>1</v>
      </c>
    </row>
    <row r="11" spans="1:2" x14ac:dyDescent="0.2">
      <c r="A11" s="53" t="s">
        <v>1111</v>
      </c>
      <c r="B11" s="54">
        <v>1</v>
      </c>
    </row>
    <row r="12" spans="1:2" x14ac:dyDescent="0.2">
      <c r="A12" s="53" t="s">
        <v>1112</v>
      </c>
      <c r="B12" s="54">
        <v>1</v>
      </c>
    </row>
    <row r="13" spans="1:2" x14ac:dyDescent="0.2">
      <c r="A13" s="53" t="s">
        <v>1113</v>
      </c>
      <c r="B13" s="54">
        <v>1</v>
      </c>
    </row>
    <row r="14" spans="1:2" x14ac:dyDescent="0.2">
      <c r="A14" s="53" t="s">
        <v>1013</v>
      </c>
      <c r="B14">
        <f>SUM(B3:B13)</f>
        <v>17</v>
      </c>
    </row>
  </sheetData>
  <sheetProtection algorithmName="SHA-512" hashValue="ApHzrXuejfqvXg0X8tz8qyVxNrkQA0sDxvTp71+jBrmN3fdbpwiVNtLmWZIGMZQCgJkQy/qyFQvrsrZsBJ63/g==" saltValue="eKyBwvZtGjHDjCwk7cvOLw==" spinCount="100000" sheet="1"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2"/>
  <sheetViews>
    <sheetView topLeftCell="A4" workbookViewId="0">
      <selection activeCell="I25" sqref="I25"/>
    </sheetView>
  </sheetViews>
  <sheetFormatPr baseColWidth="10" defaultColWidth="8.83203125" defaultRowHeight="15" x14ac:dyDescent="0.2"/>
  <cols>
    <col min="1" max="1" width="9" customWidth="1"/>
    <col min="2" max="2" width="46" customWidth="1"/>
    <col min="3" max="4" width="8" customWidth="1"/>
    <col min="5" max="5" width="28" customWidth="1"/>
    <col min="6" max="6" width="24" customWidth="1"/>
    <col min="7" max="7" width="15" customWidth="1"/>
    <col min="8" max="8" width="65" customWidth="1"/>
    <col min="9" max="9" width="18.33203125" bestFit="1" customWidth="1"/>
  </cols>
  <sheetData>
    <row r="1" spans="1:9" ht="16.75" customHeight="1" x14ac:dyDescent="0.2">
      <c r="A1" s="55" t="s">
        <v>1030</v>
      </c>
      <c r="B1" s="55"/>
      <c r="C1" s="55"/>
      <c r="D1" s="55"/>
      <c r="E1" s="55"/>
      <c r="F1" s="55"/>
      <c r="G1" s="55"/>
      <c r="H1" s="55"/>
    </row>
    <row r="2" spans="1:9" x14ac:dyDescent="0.2">
      <c r="A2" s="3"/>
      <c r="B2" s="3"/>
      <c r="C2" s="3"/>
      <c r="D2" s="3"/>
      <c r="E2" s="3"/>
      <c r="F2" s="3"/>
      <c r="G2" s="3"/>
      <c r="H2" s="3"/>
    </row>
    <row r="3" spans="1:9" ht="303.5" customHeight="1" x14ac:dyDescent="0.2">
      <c r="A3" s="57" t="s">
        <v>1031</v>
      </c>
      <c r="B3" s="57"/>
      <c r="C3" s="57"/>
      <c r="D3" s="57"/>
      <c r="E3" s="57"/>
      <c r="F3" s="57"/>
      <c r="G3" s="57"/>
      <c r="H3" s="57"/>
    </row>
    <row r="4" spans="1:9" ht="15" customHeight="1" x14ac:dyDescent="0.2">
      <c r="A4" s="57"/>
      <c r="B4" s="57"/>
      <c r="C4" s="57"/>
      <c r="D4" s="57"/>
      <c r="E4" s="57"/>
      <c r="F4" s="57"/>
      <c r="G4" s="57"/>
      <c r="H4" s="57"/>
    </row>
    <row r="5" spans="1:9" ht="15" customHeight="1" x14ac:dyDescent="0.2">
      <c r="A5" s="57"/>
      <c r="B5" s="57"/>
      <c r="C5" s="57"/>
      <c r="D5" s="57"/>
      <c r="E5" s="57"/>
      <c r="F5" s="57"/>
      <c r="G5" s="57"/>
      <c r="H5" s="57"/>
    </row>
    <row r="6" spans="1:9" x14ac:dyDescent="0.2">
      <c r="A6" s="3"/>
      <c r="B6" s="3"/>
      <c r="C6" s="3"/>
      <c r="D6" s="3"/>
      <c r="E6" s="3"/>
      <c r="F6" s="3"/>
      <c r="G6" s="3"/>
      <c r="H6" s="3"/>
    </row>
    <row r="7" spans="1:9" ht="15" customHeight="1" x14ac:dyDescent="0.2">
      <c r="A7" s="29" t="s">
        <v>1032</v>
      </c>
      <c r="B7" s="30" t="s">
        <v>0</v>
      </c>
      <c r="C7" s="30" t="s">
        <v>1033</v>
      </c>
      <c r="D7" s="30" t="s">
        <v>1034</v>
      </c>
      <c r="E7" s="30" t="s">
        <v>1035</v>
      </c>
      <c r="F7" s="30" t="s">
        <v>1036</v>
      </c>
      <c r="G7" s="30" t="s">
        <v>1037</v>
      </c>
      <c r="H7" s="31" t="s">
        <v>1038</v>
      </c>
      <c r="I7" s="31" t="s">
        <v>1089</v>
      </c>
    </row>
    <row r="8" spans="1:9" ht="15" customHeight="1" x14ac:dyDescent="0.2">
      <c r="A8" s="32">
        <v>1988</v>
      </c>
      <c r="B8" s="33" t="s">
        <v>1039</v>
      </c>
      <c r="C8" s="33" t="s">
        <v>37</v>
      </c>
      <c r="D8" s="33" t="s">
        <v>37</v>
      </c>
      <c r="E8" s="33" t="s">
        <v>1040</v>
      </c>
      <c r="F8" s="33" t="s">
        <v>1041</v>
      </c>
      <c r="G8" s="33">
        <v>1</v>
      </c>
      <c r="H8" s="34" t="s">
        <v>43</v>
      </c>
      <c r="I8">
        <v>1</v>
      </c>
    </row>
    <row r="9" spans="1:9" ht="15" customHeight="1" x14ac:dyDescent="0.2">
      <c r="A9" s="35">
        <v>1991</v>
      </c>
      <c r="B9" s="36" t="s">
        <v>699</v>
      </c>
      <c r="C9" s="36" t="s">
        <v>694</v>
      </c>
      <c r="D9" s="36" t="s">
        <v>23</v>
      </c>
      <c r="E9" s="36" t="s">
        <v>1042</v>
      </c>
      <c r="F9" s="36" t="s">
        <v>1041</v>
      </c>
      <c r="G9" s="36">
        <v>1</v>
      </c>
      <c r="H9" s="37" t="s">
        <v>700</v>
      </c>
      <c r="I9">
        <v>0.25</v>
      </c>
    </row>
    <row r="10" spans="1:9" ht="15" customHeight="1" x14ac:dyDescent="0.2">
      <c r="A10" s="35">
        <v>1991</v>
      </c>
      <c r="B10" s="36" t="s">
        <v>704</v>
      </c>
      <c r="C10" s="36" t="s">
        <v>694</v>
      </c>
      <c r="D10" s="36" t="s">
        <v>694</v>
      </c>
      <c r="E10" s="36" t="s">
        <v>1042</v>
      </c>
      <c r="F10" s="36" t="s">
        <v>1043</v>
      </c>
      <c r="G10" s="36">
        <v>1</v>
      </c>
      <c r="H10" s="37" t="s">
        <v>1044</v>
      </c>
      <c r="I10">
        <v>0.5</v>
      </c>
    </row>
    <row r="11" spans="1:9" ht="15" customHeight="1" x14ac:dyDescent="0.2">
      <c r="A11" s="35">
        <v>1993</v>
      </c>
      <c r="B11" s="36" t="s">
        <v>1045</v>
      </c>
      <c r="C11" s="36" t="s">
        <v>694</v>
      </c>
      <c r="D11" s="36" t="s">
        <v>694</v>
      </c>
      <c r="E11" s="36" t="s">
        <v>1042</v>
      </c>
      <c r="F11" s="36" t="s">
        <v>1041</v>
      </c>
      <c r="G11" s="36">
        <v>1</v>
      </c>
      <c r="H11" s="37" t="s">
        <v>711</v>
      </c>
      <c r="I11">
        <v>0.5</v>
      </c>
    </row>
    <row r="12" spans="1:9" ht="15" customHeight="1" x14ac:dyDescent="0.2">
      <c r="A12" s="35">
        <v>1993</v>
      </c>
      <c r="B12" s="36" t="s">
        <v>714</v>
      </c>
      <c r="C12" s="36" t="s">
        <v>694</v>
      </c>
      <c r="D12" s="36" t="s">
        <v>23</v>
      </c>
      <c r="E12" s="36" t="s">
        <v>1042</v>
      </c>
      <c r="F12" s="36" t="s">
        <v>1043</v>
      </c>
      <c r="G12" s="36">
        <v>1</v>
      </c>
      <c r="H12" s="37" t="s">
        <v>715</v>
      </c>
      <c r="I12">
        <v>0.25</v>
      </c>
    </row>
    <row r="13" spans="1:9" ht="15" customHeight="1" x14ac:dyDescent="0.2">
      <c r="A13" s="35">
        <v>1994</v>
      </c>
      <c r="B13" s="36" t="s">
        <v>719</v>
      </c>
      <c r="C13" s="36" t="s">
        <v>694</v>
      </c>
      <c r="D13" s="36" t="s">
        <v>23</v>
      </c>
      <c r="E13" s="36" t="s">
        <v>1042</v>
      </c>
      <c r="F13" s="36" t="s">
        <v>1041</v>
      </c>
      <c r="G13" s="36">
        <v>1</v>
      </c>
      <c r="H13" s="37" t="s">
        <v>720</v>
      </c>
      <c r="I13">
        <v>0.25</v>
      </c>
    </row>
    <row r="14" spans="1:9" ht="15" customHeight="1" x14ac:dyDescent="0.2">
      <c r="A14" s="35">
        <v>1995</v>
      </c>
      <c r="B14" s="36" t="s">
        <v>47</v>
      </c>
      <c r="C14" s="36" t="s">
        <v>37</v>
      </c>
      <c r="D14" s="36" t="s">
        <v>694</v>
      </c>
      <c r="E14" s="36" t="s">
        <v>1042</v>
      </c>
      <c r="F14" s="36" t="s">
        <v>1041</v>
      </c>
      <c r="G14" s="36">
        <v>1</v>
      </c>
      <c r="H14" s="37" t="s">
        <v>48</v>
      </c>
      <c r="I14">
        <v>0.75</v>
      </c>
    </row>
    <row r="15" spans="1:9" ht="15" customHeight="1" x14ac:dyDescent="0.2">
      <c r="A15" s="35">
        <v>1996</v>
      </c>
      <c r="B15" s="36" t="s">
        <v>1046</v>
      </c>
      <c r="C15" s="36" t="s">
        <v>694</v>
      </c>
      <c r="D15" s="36" t="s">
        <v>23</v>
      </c>
      <c r="E15" s="36" t="s">
        <v>1042</v>
      </c>
      <c r="F15" s="36" t="s">
        <v>1043</v>
      </c>
      <c r="G15" s="36">
        <v>1</v>
      </c>
      <c r="H15" s="37" t="s">
        <v>1047</v>
      </c>
      <c r="I15">
        <v>0.25</v>
      </c>
    </row>
    <row r="16" spans="1:9" ht="15" customHeight="1" x14ac:dyDescent="0.2">
      <c r="A16" s="38">
        <v>1998</v>
      </c>
      <c r="B16" s="39" t="s">
        <v>52</v>
      </c>
      <c r="C16" s="39" t="s">
        <v>37</v>
      </c>
      <c r="D16" s="39" t="s">
        <v>37</v>
      </c>
      <c r="E16" s="39" t="s">
        <v>1040</v>
      </c>
      <c r="F16" s="39" t="s">
        <v>1041</v>
      </c>
      <c r="G16" s="39">
        <v>1</v>
      </c>
      <c r="H16" s="40" t="s">
        <v>53</v>
      </c>
      <c r="I16">
        <v>1</v>
      </c>
    </row>
    <row r="17" spans="1:9" ht="15" customHeight="1" x14ac:dyDescent="0.2">
      <c r="A17" s="38">
        <v>2000</v>
      </c>
      <c r="B17" s="39" t="s">
        <v>59</v>
      </c>
      <c r="C17" s="39" t="s">
        <v>37</v>
      </c>
      <c r="D17" s="39" t="s">
        <v>37</v>
      </c>
      <c r="E17" s="39" t="s">
        <v>1040</v>
      </c>
      <c r="F17" s="39" t="s">
        <v>1041</v>
      </c>
      <c r="G17" s="39">
        <v>1</v>
      </c>
      <c r="H17" s="40" t="s">
        <v>60</v>
      </c>
      <c r="I17">
        <v>1</v>
      </c>
    </row>
    <row r="18" spans="1:9" ht="15" customHeight="1" x14ac:dyDescent="0.2">
      <c r="A18" s="38">
        <v>2000</v>
      </c>
      <c r="B18" s="39" t="s">
        <v>34</v>
      </c>
      <c r="C18" s="39" t="s">
        <v>37</v>
      </c>
      <c r="D18" s="39" t="s">
        <v>37</v>
      </c>
      <c r="E18" s="39" t="s">
        <v>1040</v>
      </c>
      <c r="F18" s="39" t="s">
        <v>1043</v>
      </c>
      <c r="G18" s="39">
        <v>1</v>
      </c>
      <c r="H18" s="40" t="s">
        <v>35</v>
      </c>
      <c r="I18">
        <v>1</v>
      </c>
    </row>
    <row r="19" spans="1:9" ht="15" customHeight="1" x14ac:dyDescent="0.2">
      <c r="A19" s="38">
        <v>2003</v>
      </c>
      <c r="B19" s="39" t="s">
        <v>64</v>
      </c>
      <c r="C19" s="39" t="s">
        <v>37</v>
      </c>
      <c r="D19" s="39" t="s">
        <v>37</v>
      </c>
      <c r="E19" s="39" t="s">
        <v>1040</v>
      </c>
      <c r="F19" s="39" t="s">
        <v>1041</v>
      </c>
      <c r="G19" s="39">
        <v>1</v>
      </c>
      <c r="H19" s="40" t="s">
        <v>65</v>
      </c>
      <c r="I19">
        <v>1</v>
      </c>
    </row>
    <row r="20" spans="1:9" ht="15" customHeight="1" x14ac:dyDescent="0.2">
      <c r="A20" s="38">
        <v>2007</v>
      </c>
      <c r="B20" s="39" t="s">
        <v>15</v>
      </c>
      <c r="C20" s="39" t="s">
        <v>37</v>
      </c>
      <c r="D20" s="39" t="s">
        <v>37</v>
      </c>
      <c r="E20" s="39" t="s">
        <v>1040</v>
      </c>
      <c r="F20" s="39" t="s">
        <v>1043</v>
      </c>
      <c r="G20" s="39">
        <v>1</v>
      </c>
      <c r="H20" s="40" t="s">
        <v>16</v>
      </c>
      <c r="I20">
        <v>1</v>
      </c>
    </row>
    <row r="21" spans="1:9" ht="15" customHeight="1" x14ac:dyDescent="0.2">
      <c r="A21" s="35">
        <v>2007</v>
      </c>
      <c r="B21" s="36" t="s">
        <v>1048</v>
      </c>
      <c r="C21" s="36" t="s">
        <v>694</v>
      </c>
      <c r="D21" s="36" t="s">
        <v>694</v>
      </c>
      <c r="E21" s="36" t="s">
        <v>1042</v>
      </c>
      <c r="F21" s="36" t="s">
        <v>1041</v>
      </c>
      <c r="G21" s="36">
        <v>1</v>
      </c>
      <c r="H21" s="37" t="s">
        <v>725</v>
      </c>
      <c r="I21">
        <v>0.5</v>
      </c>
    </row>
    <row r="22" spans="1:9" ht="15" customHeight="1" x14ac:dyDescent="0.2">
      <c r="A22" s="35">
        <v>2008</v>
      </c>
      <c r="B22" s="36" t="s">
        <v>1049</v>
      </c>
      <c r="C22" s="36" t="s">
        <v>694</v>
      </c>
      <c r="D22" s="36" t="s">
        <v>23</v>
      </c>
      <c r="E22" s="36" t="s">
        <v>1042</v>
      </c>
      <c r="F22" s="36" t="s">
        <v>1041</v>
      </c>
      <c r="G22" s="36">
        <v>1</v>
      </c>
      <c r="H22" s="37" t="s">
        <v>729</v>
      </c>
      <c r="I22">
        <v>0.25</v>
      </c>
    </row>
    <row r="23" spans="1:9" ht="26.5" customHeight="1" x14ac:dyDescent="0.2">
      <c r="A23" s="35">
        <v>2010</v>
      </c>
      <c r="B23" s="36" t="s">
        <v>1050</v>
      </c>
      <c r="C23" s="36" t="s">
        <v>694</v>
      </c>
      <c r="D23" s="36" t="s">
        <v>23</v>
      </c>
      <c r="E23" s="36" t="s">
        <v>1042</v>
      </c>
      <c r="F23" s="36" t="s">
        <v>1041</v>
      </c>
      <c r="G23" s="36">
        <v>1</v>
      </c>
      <c r="H23" s="37" t="s">
        <v>735</v>
      </c>
      <c r="I23">
        <v>0.25</v>
      </c>
    </row>
    <row r="24" spans="1:9" ht="15" customHeight="1" x14ac:dyDescent="0.2">
      <c r="A24" s="35">
        <v>2011</v>
      </c>
      <c r="B24" s="36" t="s">
        <v>740</v>
      </c>
      <c r="C24" s="36" t="s">
        <v>694</v>
      </c>
      <c r="D24" s="36" t="s">
        <v>37</v>
      </c>
      <c r="E24" s="36" t="s">
        <v>1042</v>
      </c>
      <c r="F24" s="36" t="s">
        <v>1041</v>
      </c>
      <c r="G24" s="36">
        <v>1</v>
      </c>
      <c r="H24" s="37" t="s">
        <v>741</v>
      </c>
      <c r="I24">
        <v>0.75</v>
      </c>
    </row>
    <row r="25" spans="1:9" ht="15" customHeight="1" x14ac:dyDescent="0.2">
      <c r="A25" s="35">
        <v>2016</v>
      </c>
      <c r="B25" s="36" t="s">
        <v>745</v>
      </c>
      <c r="C25" s="36" t="s">
        <v>694</v>
      </c>
      <c r="D25" s="36" t="s">
        <v>37</v>
      </c>
      <c r="E25" s="36" t="s">
        <v>1042</v>
      </c>
      <c r="F25" s="36" t="s">
        <v>1041</v>
      </c>
      <c r="G25" s="36">
        <v>1</v>
      </c>
      <c r="H25" s="37" t="s">
        <v>746</v>
      </c>
      <c r="I25">
        <v>0.75</v>
      </c>
    </row>
    <row r="26" spans="1:9" ht="26.5" customHeight="1" x14ac:dyDescent="0.2">
      <c r="A26" s="38">
        <v>2022</v>
      </c>
      <c r="B26" s="39" t="s">
        <v>68</v>
      </c>
      <c r="C26" s="39" t="s">
        <v>37</v>
      </c>
      <c r="D26" s="39" t="s">
        <v>37</v>
      </c>
      <c r="E26" s="39" t="s">
        <v>1040</v>
      </c>
      <c r="F26" s="39" t="s">
        <v>1043</v>
      </c>
      <c r="G26" s="39">
        <v>3</v>
      </c>
      <c r="H26" s="40" t="s">
        <v>1051</v>
      </c>
      <c r="I26">
        <v>1</v>
      </c>
    </row>
    <row r="27" spans="1:9" ht="15" customHeight="1" x14ac:dyDescent="0.2">
      <c r="A27" s="38">
        <v>2022</v>
      </c>
      <c r="B27" s="39" t="s">
        <v>1052</v>
      </c>
      <c r="C27" s="39" t="s">
        <v>37</v>
      </c>
      <c r="D27" s="39" t="s">
        <v>37</v>
      </c>
      <c r="E27" s="39" t="s">
        <v>1040</v>
      </c>
      <c r="F27" s="39" t="s">
        <v>1041</v>
      </c>
      <c r="G27" s="39">
        <v>1</v>
      </c>
      <c r="H27" s="40" t="s">
        <v>73</v>
      </c>
      <c r="I27">
        <v>1</v>
      </c>
    </row>
    <row r="28" spans="1:9" ht="15" customHeight="1" x14ac:dyDescent="0.2">
      <c r="A28" s="38">
        <v>2023</v>
      </c>
      <c r="B28" s="39" t="s">
        <v>76</v>
      </c>
      <c r="C28" s="39" t="s">
        <v>37</v>
      </c>
      <c r="D28" s="39" t="s">
        <v>37</v>
      </c>
      <c r="E28" s="39" t="s">
        <v>1040</v>
      </c>
      <c r="F28" s="39" t="s">
        <v>1041</v>
      </c>
      <c r="G28" s="39">
        <v>1</v>
      </c>
      <c r="H28" s="40" t="s">
        <v>77</v>
      </c>
      <c r="I28">
        <v>1</v>
      </c>
    </row>
    <row r="29" spans="1:9" ht="15" customHeight="1" x14ac:dyDescent="0.2">
      <c r="A29" s="35">
        <v>2023</v>
      </c>
      <c r="B29" s="36" t="s">
        <v>633</v>
      </c>
      <c r="C29" s="46" t="s">
        <v>37</v>
      </c>
      <c r="D29" s="36" t="s">
        <v>37</v>
      </c>
      <c r="E29" s="39" t="s">
        <v>1040</v>
      </c>
      <c r="F29" s="39" t="s">
        <v>1043</v>
      </c>
      <c r="G29" s="47">
        <v>1</v>
      </c>
      <c r="H29" s="48" t="s">
        <v>634</v>
      </c>
      <c r="I29">
        <v>1</v>
      </c>
    </row>
    <row r="30" spans="1:9" ht="15" customHeight="1" x14ac:dyDescent="0.2">
      <c r="A30" s="38">
        <v>2023</v>
      </c>
      <c r="B30" s="39" t="s">
        <v>26</v>
      </c>
      <c r="C30" s="39" t="s">
        <v>37</v>
      </c>
      <c r="D30" s="39" t="s">
        <v>37</v>
      </c>
      <c r="E30" s="39" t="s">
        <v>1040</v>
      </c>
      <c r="F30" s="39" t="s">
        <v>1041</v>
      </c>
      <c r="G30" s="39">
        <v>1</v>
      </c>
      <c r="H30" s="40" t="s">
        <v>27</v>
      </c>
      <c r="I30">
        <v>1</v>
      </c>
    </row>
    <row r="31" spans="1:9" ht="26.5" customHeight="1" x14ac:dyDescent="0.2">
      <c r="A31" s="41">
        <v>2025</v>
      </c>
      <c r="B31" s="42" t="s">
        <v>82</v>
      </c>
      <c r="C31" s="42" t="s">
        <v>37</v>
      </c>
      <c r="D31" s="42" t="s">
        <v>37</v>
      </c>
      <c r="E31" s="42" t="s">
        <v>1040</v>
      </c>
      <c r="F31" s="42" t="s">
        <v>1041</v>
      </c>
      <c r="G31" s="42">
        <v>2</v>
      </c>
      <c r="H31" s="43" t="s">
        <v>1053</v>
      </c>
      <c r="I31">
        <v>1</v>
      </c>
    </row>
    <row r="32" spans="1:9" ht="26.5" customHeight="1" x14ac:dyDescent="0.2"/>
  </sheetData>
  <sheetProtection algorithmName="SHA-512" hashValue="IoWK8CjVPwGHkfImXWh5ihZrwItj66z9U68zStx3v8CM5zmq10/CqK7J5nBB22IsL6aHoTXKZHUBidjYGXqBMQ==" saltValue="9gezHJ0Vjk0x4fsxqdVOqA==" spinCount="100000" sheet="1" formatCells="0" formatColumns="0" formatRows="0" insertColumns="0" insertRows="0" insertHyperlinks="0" deleteColumns="0" deleteRows="0" sort="0" autoFilter="0" pivotTables="0"/>
  <mergeCells count="2">
    <mergeCell ref="A1:H1"/>
    <mergeCell ref="A3: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S144"/>
  <sheetViews>
    <sheetView topLeftCell="A97" workbookViewId="0">
      <selection activeCell="K121" sqref="K121"/>
    </sheetView>
  </sheetViews>
  <sheetFormatPr baseColWidth="10" defaultColWidth="8.83203125" defaultRowHeight="15" x14ac:dyDescent="0.2"/>
  <cols>
    <col min="1" max="1" width="8" customWidth="1"/>
    <col min="2" max="3" width="34" customWidth="1"/>
    <col min="4" max="5" width="12" customWidth="1"/>
    <col min="6" max="15" width="24" customWidth="1"/>
    <col min="32" max="45" width="24" customWidth="1"/>
  </cols>
  <sheetData>
    <row r="1" spans="1:45" ht="16" x14ac:dyDescent="0.2">
      <c r="A1" s="45" t="s">
        <v>1065</v>
      </c>
      <c r="B1" s="45" t="s">
        <v>1066</v>
      </c>
      <c r="C1" s="45" t="s">
        <v>1067</v>
      </c>
      <c r="D1" s="45" t="s">
        <v>1032</v>
      </c>
      <c r="E1" s="45" t="s">
        <v>1003</v>
      </c>
      <c r="F1" s="45" t="s">
        <v>982</v>
      </c>
      <c r="G1" s="45" t="s">
        <v>1068</v>
      </c>
      <c r="H1" s="45" t="s">
        <v>1069</v>
      </c>
      <c r="I1" s="45" t="s">
        <v>1070</v>
      </c>
      <c r="J1" s="45" t="s">
        <v>977</v>
      </c>
      <c r="K1" s="45" t="s">
        <v>1054</v>
      </c>
      <c r="L1" s="45" t="s">
        <v>1055</v>
      </c>
      <c r="M1" s="45" t="s">
        <v>1071</v>
      </c>
      <c r="N1" s="45" t="s">
        <v>1072</v>
      </c>
      <c r="O1" s="45" t="s">
        <v>1073</v>
      </c>
      <c r="P1" s="3"/>
      <c r="Q1" s="3"/>
      <c r="R1" s="3"/>
      <c r="S1" s="3"/>
      <c r="T1" s="3"/>
      <c r="U1" s="3"/>
      <c r="V1" s="3"/>
      <c r="W1" s="3"/>
      <c r="X1" s="3"/>
      <c r="Y1" s="3"/>
      <c r="Z1" s="3"/>
      <c r="AA1" s="3"/>
      <c r="AB1" s="3"/>
      <c r="AC1" s="3"/>
      <c r="AD1" s="3"/>
      <c r="AE1" s="3"/>
      <c r="AF1" s="45" t="s">
        <v>1074</v>
      </c>
      <c r="AG1" s="45" t="s">
        <v>1075</v>
      </c>
      <c r="AH1" s="45" t="s">
        <v>1055</v>
      </c>
      <c r="AI1" s="45" t="s">
        <v>1070</v>
      </c>
      <c r="AJ1" s="45" t="s">
        <v>1076</v>
      </c>
      <c r="AK1" s="45" t="s">
        <v>1077</v>
      </c>
      <c r="AL1" s="45" t="s">
        <v>1078</v>
      </c>
      <c r="AM1" s="3"/>
      <c r="AN1" s="3"/>
      <c r="AO1" s="45" t="s">
        <v>1073</v>
      </c>
      <c r="AP1" s="45" t="s">
        <v>1079</v>
      </c>
      <c r="AQ1" s="45" t="s">
        <v>1080</v>
      </c>
      <c r="AR1" s="45" t="s">
        <v>1081</v>
      </c>
      <c r="AS1" s="45" t="s">
        <v>1082</v>
      </c>
    </row>
    <row r="2" spans="1:45" x14ac:dyDescent="0.2">
      <c r="A2">
        <f t="shared" ref="A2:A33" si="0">ROW()-1</f>
        <v>1</v>
      </c>
      <c r="B2" t="str">
        <f>TRIM('Coder B'!A2)</f>
        <v>Mercier v. Inter-Tel (Delaware), Inc.</v>
      </c>
      <c r="C2" t="str">
        <f>TRIM('Coder B'!B2)</f>
        <v>929 A.2d 786</v>
      </c>
      <c r="D2">
        <f>'Coder B'!C2</f>
        <v>2007</v>
      </c>
      <c r="E2" t="str">
        <f t="shared" ref="E2:E33" si="1">IF(D2&gt;=2020,"2020–2025",TEXT(INT(D2/10)*10,"0")&amp;"s")</f>
        <v>2000s</v>
      </c>
      <c r="F2" t="str">
        <f>IF(UPPER(TRIM('Coder B'!D2))="S","Delaware Supreme Court","Delaware Court of Chancery")</f>
        <v>Delaware Court of Chancery</v>
      </c>
      <c r="G2" t="str">
        <f>IF(UPPER(TRIM('Coder B'!D2))="S","Appeal (Delaware Supreme Court)",IF(OR(ISNUMBER(SEARCH("TRO",UPPER('Coder B'!E2))),ISNUMBER(SEARCH("PI",UPPER('Coder B'!E2))),ISNUMBER(SEARCH("PRELIM",UPPER('Coder B'!E2)))),"TRO / Preliminary Injunction",IF(OR(ISNUMBER(SEARCH("MTD",UPPER('Coder B'!E2))),ISNUMBER(SEARCH("DISMISS",UPPER('Coder B'!E2))),ISNUMBER(SEARCH("MJOP",UPPER('Coder B'!E2))),ISNUMBER(SEARCH("PLEAD",UPPER('Coder B'!E2)))),"Motion to Dismiss / Pleadings",IF(OR(ISNUMBER(SEARCH("SJ",UPPER('Coder B'!E2))),ISNUMBER(SEARCH("SUMMARY",UPPER('Coder B'!E2))),ISNUMBER(SEARCH("TRIAL",UPPER('Coder B'!E2))),ISNUMBER(SEARCH("PERMANENT",UPPER('Coder B'!E2)))),"Summary Judgment / Trial","Other / Hybrid / Remand"))))</f>
        <v>TRO / Preliminary Injunction</v>
      </c>
      <c r="H2" t="str">
        <f>IF('Coder B'!F2=1,"Public",IF('Coder B'!F2=2,"Private",IF('Coder B'!F2=3,"Nonprofit","No company / other")))</f>
        <v>Public</v>
      </c>
      <c r="I2" t="str">
        <f t="shared" ref="I2:I33" si="2">IFERROR(INDEX($AI$2:$AI$144,MATCH(C2,$AF$2:$AF$144,0)),IFERROR(INDEX($AI$2:$AI$144,MATCH(B2,$AG$2:$AG$144,0)),"No company / other"))</f>
        <v>Public</v>
      </c>
      <c r="J2" t="str">
        <f>IF(LEFT(UPPER(TRIM('Coder B'!I2)),1)="B","Board",IF(LEFT(UPPER(TRIM('Coder B'!I2)),1)="S","Shareholder","Other / Mixed"))</f>
        <v>Board</v>
      </c>
      <c r="K2" t="str">
        <f>IF(LEFT(UPPER(TRIM(CLEAN('Coder B'!G2))),1)="Y","Y",IF(LEFT(UPPER(TRIM(CLEAN('Coder B'!G2))),1)="M","M",IF(LEFT(UPPER(TRIM(CLEAN('Coder B'!G2))),1)="N","N","")))</f>
        <v>Y</v>
      </c>
      <c r="L2" t="str">
        <f t="shared" ref="L2:L33" si="3">IFERROR(INDEX($AH$2:$AH$144,MATCH(C2,$AF$2:$AF$144,0)),IFERROR(INDEX($AH$2:$AH$144,MATCH(B2,$AG$2:$AG$144,0)),""))</f>
        <v>Y</v>
      </c>
      <c r="M2">
        <f>IF(COUNTIF($B$2:B2,B2)=1,1,0)</f>
        <v>1</v>
      </c>
      <c r="N2" t="str">
        <f t="shared" ref="N2:N33" si="4">IF(COUNTIF($AP$2:$AP$13,B2)&gt;0,"Post-Coster","Pre-Coster")</f>
        <v>Pre-Coster</v>
      </c>
      <c r="O2" t="str">
        <f t="shared" ref="O2:O33" si="5">IFERROR(INDEX($AO$2:$AO$13,MATCH(B2,$AP$2:$AP$13,0)),"")</f>
        <v/>
      </c>
      <c r="AF2" t="str">
        <f>TRIM('Coder A'!B2)</f>
        <v>564 A.2d 651</v>
      </c>
      <c r="AG2" t="str">
        <f>TRIM('Coder A'!A2)</f>
        <v xml:space="preserve">
Blasius Indus., Inc. v. Atlas Corp.</v>
      </c>
      <c r="AH2" t="str">
        <f>IF(LEFT(UPPER(TRIM(CLEAN('Coder A'!G2))),1)="Y","Y",IF(LEFT(UPPER(TRIM(CLEAN('Coder A'!G2))),1)="M","M",IF(LEFT(UPPER(TRIM(CLEAN('Coder A'!G2))),1)="N","N","")))</f>
        <v>Y</v>
      </c>
      <c r="AI2" t="str">
        <f>IF('Coder A'!E2=1,"Public",IF('Coder A'!E2=2,"Private",IF('Coder A'!E2=3,"Nonprofit","No company / other")))</f>
        <v>Public</v>
      </c>
      <c r="AJ2" t="str">
        <f>IF(LEFT(UPPER(TRIM('Coder A'!I2)),1)="B","Board",IF(LEFT(UPPER(TRIM('Coder A'!I2)),1)="S","Shareholder","Other / Mixed"))</f>
        <v>Shareholder</v>
      </c>
      <c r="AK2" t="str">
        <f>IF(UPPER(TRIM('Coder A'!D2))="S","Delaware Supreme Court","Delaware Court of Chancery")</f>
        <v>Delaware Court of Chancery</v>
      </c>
      <c r="AL2" t="str">
        <f>'Coder A'!F2</f>
        <v>trial</v>
      </c>
      <c r="AO2" t="s">
        <v>1056</v>
      </c>
      <c r="AP2" t="s">
        <v>633</v>
      </c>
      <c r="AQ2" t="str">
        <f t="shared" ref="AQ2:AQ33" si="6">IF(M2=1,IF(COUNTIFS($B$2:$B$144,B2,$K$2:$K$144,"Y")&gt;0,"Y",IF(COUNTIFS($B$2:$B$144,B2,$K$2:$K$144,"M")&gt;0,"M","N")),"")</f>
        <v>Y</v>
      </c>
      <c r="AR2" t="str">
        <f t="shared" ref="AR2:AR33" si="7">IF(M2=1,IF(COUNTIFS($B$2:$B$144,B2,$L$2:$L$144,"Y")&gt;0,"Y",IF(COUNTIFS($B$2:$B$144,B2,$L$2:$L$144,"M")&gt;0,"M","N")),"")</f>
        <v>Y</v>
      </c>
      <c r="AS2" t="str">
        <f t="shared" ref="AS2:AS33" si="8">IF(M2=1,IF(AND(AQ2="Y",AR2="Y"),"Definite application (Y/Y)",IF(AND(AQ2="N",AR2="N"),"Definite non-application (N/N)","Uncertain (M or disagreement)")),"")</f>
        <v>Definite application (Y/Y)</v>
      </c>
    </row>
    <row r="3" spans="1:45" x14ac:dyDescent="0.2">
      <c r="A3">
        <f t="shared" si="0"/>
        <v>2</v>
      </c>
      <c r="B3" t="str">
        <f>TRIM('Coder B'!A3)</f>
        <v>In re AMC Ent. Holdings, Inc. S'holder Litig.</v>
      </c>
      <c r="C3" t="str">
        <f>TRIM('Coder B'!B3)</f>
        <v>Unreported; 2023 WL 5165606;2023 Del. Ch. LEXIS 329</v>
      </c>
      <c r="D3">
        <f>'Coder B'!C3</f>
        <v>2023</v>
      </c>
      <c r="E3" t="str">
        <f t="shared" si="1"/>
        <v>2020–2025</v>
      </c>
      <c r="F3" t="str">
        <f>IF(UPPER(TRIM('Coder B'!D3))="S","Delaware Supreme Court","Delaware Court of Chancery")</f>
        <v>Delaware Court of Chancery</v>
      </c>
      <c r="G3" t="str">
        <f>IF(UPPER(TRIM('Coder B'!D3))="S","Appeal (Delaware Supreme Court)",IF(OR(ISNUMBER(SEARCH("TRO",UPPER('Coder B'!E3))),ISNUMBER(SEARCH("PI",UPPER('Coder B'!E3))),ISNUMBER(SEARCH("PRELIM",UPPER('Coder B'!E3)))),"TRO / Preliminary Injunction",IF(OR(ISNUMBER(SEARCH("MTD",UPPER('Coder B'!E3))),ISNUMBER(SEARCH("DISMISS",UPPER('Coder B'!E3))),ISNUMBER(SEARCH("MJOP",UPPER('Coder B'!E3))),ISNUMBER(SEARCH("PLEAD",UPPER('Coder B'!E3)))),"Motion to Dismiss / Pleadings",IF(OR(ISNUMBER(SEARCH("SJ",UPPER('Coder B'!E3))),ISNUMBER(SEARCH("SUMMARY",UPPER('Coder B'!E3))),ISNUMBER(SEARCH("TRIAL",UPPER('Coder B'!E3))),ISNUMBER(SEARCH("PERMANENT",UPPER('Coder B'!E3)))),"Summary Judgment / Trial","Other / Hybrid / Remand"))))</f>
        <v>Other / Hybrid / Remand</v>
      </c>
      <c r="H3" t="str">
        <f>IF('Coder B'!F3=1,"Public",IF('Coder B'!F3=2,"Private",IF('Coder B'!F3=3,"Nonprofit","No company / other")))</f>
        <v>Public</v>
      </c>
      <c r="I3" t="str">
        <f t="shared" si="2"/>
        <v>Public</v>
      </c>
      <c r="J3" t="str">
        <f>IF(LEFT(UPPER(TRIM('Coder B'!I3)),1)="B","Board",IF(LEFT(UPPER(TRIM('Coder B'!I3)),1)="S","Shareholder","Other / Mixed"))</f>
        <v>Shareholder</v>
      </c>
      <c r="K3" t="str">
        <f>IF(LEFT(UPPER(TRIM(CLEAN('Coder B'!G3))),1)="Y","Y",IF(LEFT(UPPER(TRIM(CLEAN('Coder B'!G3))),1)="M","M",IF(LEFT(UPPER(TRIM(CLEAN('Coder B'!G3))),1)="N","N","")))</f>
        <v>Y</v>
      </c>
      <c r="L3" t="str">
        <f t="shared" si="3"/>
        <v>Y</v>
      </c>
      <c r="M3">
        <f>IF(COUNTIF($B$2:B3,B3)=1,1,0)</f>
        <v>1</v>
      </c>
      <c r="N3" t="str">
        <f t="shared" si="4"/>
        <v>Post-Coster</v>
      </c>
      <c r="O3" t="str">
        <f t="shared" si="5"/>
        <v>In re AMC Entertainment</v>
      </c>
      <c r="AF3" t="str">
        <f>TRIM('Coder A'!B3)</f>
        <v>567 A.2d 1</v>
      </c>
      <c r="AG3" t="str">
        <f>TRIM('Coder A'!A3)</f>
        <v>Concord Fin. Grp. v. Tri-State Motor Transit Co. of Delaware</v>
      </c>
      <c r="AH3" t="str">
        <f>IF(LEFT(UPPER(TRIM(CLEAN('Coder A'!G3))),1)="Y","Y",IF(LEFT(UPPER(TRIM(CLEAN('Coder A'!G3))),1)="M","M",IF(LEFT(UPPER(TRIM(CLEAN('Coder A'!G3))),1)="N","N","")))</f>
        <v>N</v>
      </c>
      <c r="AI3" t="str">
        <f>IF('Coder A'!E3=1,"Public",IF('Coder A'!E3=2,"Private",IF('Coder A'!E3=3,"Nonprofit","No company / other")))</f>
        <v>Private</v>
      </c>
      <c r="AJ3" t="str">
        <f>IF(LEFT(UPPER(TRIM('Coder A'!I3)),1)="B","Board",IF(LEFT(UPPER(TRIM('Coder A'!I3)),1)="S","Shareholder","Other / Mixed"))</f>
        <v>Board</v>
      </c>
      <c r="AK3" t="str">
        <f>IF(UPPER(TRIM('Coder A'!D3))="S","Delaware Supreme Court","Delaware Court of Chancery")</f>
        <v>Delaware Court of Chancery</v>
      </c>
      <c r="AL3" t="str">
        <f>'Coder A'!F3</f>
        <v>trial</v>
      </c>
      <c r="AO3" t="s">
        <v>1057</v>
      </c>
      <c r="AP3" t="s">
        <v>636</v>
      </c>
      <c r="AQ3" t="str">
        <f t="shared" si="6"/>
        <v>Y</v>
      </c>
      <c r="AR3" t="str">
        <f t="shared" si="7"/>
        <v>Y</v>
      </c>
      <c r="AS3" t="str">
        <f t="shared" si="8"/>
        <v>Definite application (Y/Y)</v>
      </c>
    </row>
    <row r="4" spans="1:45" x14ac:dyDescent="0.2">
      <c r="A4">
        <f t="shared" si="0"/>
        <v>3</v>
      </c>
      <c r="B4" t="str">
        <f>TRIM('Coder B'!A4)</f>
        <v>State of Wisconsin Inv. Bd. v. Peerless Sys. Corp.</v>
      </c>
      <c r="C4" t="str">
        <f>TRIM('Coder B'!B4)</f>
        <v>Unreported; 2000 WL 1805376; 2000 Del. Ch. LEXIS 170</v>
      </c>
      <c r="D4">
        <f>'Coder B'!C4</f>
        <v>2000</v>
      </c>
      <c r="E4" t="str">
        <f t="shared" si="1"/>
        <v>2000s</v>
      </c>
      <c r="F4" t="str">
        <f>IF(UPPER(TRIM('Coder B'!D4))="S","Delaware Supreme Court","Delaware Court of Chancery")</f>
        <v>Delaware Court of Chancery</v>
      </c>
      <c r="G4" t="str">
        <f>IF(UPPER(TRIM('Coder B'!D4))="S","Appeal (Delaware Supreme Court)",IF(OR(ISNUMBER(SEARCH("TRO",UPPER('Coder B'!E4))),ISNUMBER(SEARCH("PI",UPPER('Coder B'!E4))),ISNUMBER(SEARCH("PRELIM",UPPER('Coder B'!E4)))),"TRO / Preliminary Injunction",IF(OR(ISNUMBER(SEARCH("MTD",UPPER('Coder B'!E4))),ISNUMBER(SEARCH("DISMISS",UPPER('Coder B'!E4))),ISNUMBER(SEARCH("MJOP",UPPER('Coder B'!E4))),ISNUMBER(SEARCH("PLEAD",UPPER('Coder B'!E4)))),"Motion to Dismiss / Pleadings",IF(OR(ISNUMBER(SEARCH("SJ",UPPER('Coder B'!E4))),ISNUMBER(SEARCH("SUMMARY",UPPER('Coder B'!E4))),ISNUMBER(SEARCH("TRIAL",UPPER('Coder B'!E4))),ISNUMBER(SEARCH("PERMANENT",UPPER('Coder B'!E4)))),"Summary Judgment / Trial","Other / Hybrid / Remand"))))</f>
        <v>Summary Judgment / Trial</v>
      </c>
      <c r="H4" t="str">
        <f>IF('Coder B'!F4=1,"Public",IF('Coder B'!F4=2,"Private",IF('Coder B'!F4=3,"Nonprofit","No company / other")))</f>
        <v>Public</v>
      </c>
      <c r="I4" t="str">
        <f t="shared" si="2"/>
        <v>Public</v>
      </c>
      <c r="J4" t="str">
        <f>IF(LEFT(UPPER(TRIM('Coder B'!I4)),1)="B","Board",IF(LEFT(UPPER(TRIM('Coder B'!I4)),1)="S","Shareholder","Other / Mixed"))</f>
        <v>Board</v>
      </c>
      <c r="K4" t="str">
        <f>IF(LEFT(UPPER(TRIM(CLEAN('Coder B'!G4))),1)="Y","Y",IF(LEFT(UPPER(TRIM(CLEAN('Coder B'!G4))),1)="M","M",IF(LEFT(UPPER(TRIM(CLEAN('Coder B'!G4))),1)="N","N","")))</f>
        <v>Y</v>
      </c>
      <c r="L4" t="str">
        <f t="shared" si="3"/>
        <v>Y</v>
      </c>
      <c r="M4">
        <f>IF(COUNTIF($B$2:B4,B4)=1,1,0)</f>
        <v>1</v>
      </c>
      <c r="N4" t="str">
        <f t="shared" si="4"/>
        <v>Pre-Coster</v>
      </c>
      <c r="O4" t="str">
        <f t="shared" si="5"/>
        <v/>
      </c>
      <c r="AF4" t="str">
        <f>TRIM('Coder A'!B4)</f>
        <v>Unreported; 1989 WL 133625; 1989 Del. Ch. LEXIS 156</v>
      </c>
      <c r="AG4" t="str">
        <f>TRIM('Coder A'!A4)</f>
        <v>Edelman v. Authorized Distrib. Network, Inc.</v>
      </c>
      <c r="AH4" t="str">
        <f>IF(LEFT(UPPER(TRIM(CLEAN('Coder A'!G4))),1)="Y","Y",IF(LEFT(UPPER(TRIM(CLEAN('Coder A'!G4))),1)="M","M",IF(LEFT(UPPER(TRIM(CLEAN('Coder A'!G4))),1)="N","N","")))</f>
        <v>N</v>
      </c>
      <c r="AI4" t="str">
        <f>IF('Coder A'!E4=1,"Public",IF('Coder A'!E4=2,"Private",IF('Coder A'!E4=3,"Nonprofit","No company / other")))</f>
        <v>Public</v>
      </c>
      <c r="AJ4" t="str">
        <f>IF(LEFT(UPPER(TRIM('Coder A'!I4)),1)="B","Board",IF(LEFT(UPPER(TRIM('Coder A'!I4)),1)="S","Shareholder","Other / Mixed"))</f>
        <v>Board</v>
      </c>
      <c r="AK4" t="str">
        <f>IF(UPPER(TRIM('Coder A'!D4))="S","Delaware Supreme Court","Delaware Court of Chancery")</f>
        <v>Delaware Court of Chancery</v>
      </c>
      <c r="AL4" t="str">
        <f>'Coder A'!F4</f>
        <v>MSJ</v>
      </c>
      <c r="AO4" t="s">
        <v>1058</v>
      </c>
      <c r="AP4" t="s">
        <v>627</v>
      </c>
      <c r="AQ4" t="str">
        <f t="shared" si="6"/>
        <v>Y</v>
      </c>
      <c r="AR4" t="str">
        <f t="shared" si="7"/>
        <v>Y</v>
      </c>
      <c r="AS4" t="str">
        <f t="shared" si="8"/>
        <v>Definite application (Y/Y)</v>
      </c>
    </row>
    <row r="5" spans="1:45" x14ac:dyDescent="0.2">
      <c r="A5">
        <f t="shared" si="0"/>
        <v>4</v>
      </c>
      <c r="B5" t="str">
        <f>TRIM('Coder B'!A5)</f>
        <v xml:space="preserve">
Blasius Indus., Inc. v. Atlas Corp.</v>
      </c>
      <c r="C5" t="str">
        <f>TRIM('Coder B'!B5)</f>
        <v>564 A.2d 651</v>
      </c>
      <c r="D5">
        <f>'Coder B'!C5</f>
        <v>1988</v>
      </c>
      <c r="E5" t="str">
        <f t="shared" si="1"/>
        <v>1980s</v>
      </c>
      <c r="F5" t="str">
        <f>IF(UPPER(TRIM('Coder B'!D5))="S","Delaware Supreme Court","Delaware Court of Chancery")</f>
        <v>Delaware Court of Chancery</v>
      </c>
      <c r="G5" t="str">
        <f>IF(UPPER(TRIM('Coder B'!D5))="S","Appeal (Delaware Supreme Court)",IF(OR(ISNUMBER(SEARCH("TRO",UPPER('Coder B'!E5))),ISNUMBER(SEARCH("PI",UPPER('Coder B'!E5))),ISNUMBER(SEARCH("PRELIM",UPPER('Coder B'!E5)))),"TRO / Preliminary Injunction",IF(OR(ISNUMBER(SEARCH("MTD",UPPER('Coder B'!E5))),ISNUMBER(SEARCH("DISMISS",UPPER('Coder B'!E5))),ISNUMBER(SEARCH("MJOP",UPPER('Coder B'!E5))),ISNUMBER(SEARCH("PLEAD",UPPER('Coder B'!E5)))),"Motion to Dismiss / Pleadings",IF(OR(ISNUMBER(SEARCH("SJ",UPPER('Coder B'!E5))),ISNUMBER(SEARCH("SUMMARY",UPPER('Coder B'!E5))),ISNUMBER(SEARCH("TRIAL",UPPER('Coder B'!E5))),ISNUMBER(SEARCH("PERMANENT",UPPER('Coder B'!E5)))),"Summary Judgment / Trial","Other / Hybrid / Remand"))))</f>
        <v>Summary Judgment / Trial</v>
      </c>
      <c r="H5" t="str">
        <f>IF('Coder B'!F5=1,"Public",IF('Coder B'!F5=2,"Private",IF('Coder B'!F5=3,"Nonprofit","No company / other")))</f>
        <v>Public</v>
      </c>
      <c r="I5" t="str">
        <f t="shared" si="2"/>
        <v>Public</v>
      </c>
      <c r="J5" t="str">
        <f>IF(LEFT(UPPER(TRIM('Coder B'!I5)),1)="B","Board",IF(LEFT(UPPER(TRIM('Coder B'!I5)),1)="S","Shareholder","Other / Mixed"))</f>
        <v>Shareholder</v>
      </c>
      <c r="K5" t="str">
        <f>IF(LEFT(UPPER(TRIM(CLEAN('Coder B'!G5))),1)="Y","Y",IF(LEFT(UPPER(TRIM(CLEAN('Coder B'!G5))),1)="M","M",IF(LEFT(UPPER(TRIM(CLEAN('Coder B'!G5))),1)="N","N","")))</f>
        <v>Y</v>
      </c>
      <c r="L5" t="str">
        <f t="shared" si="3"/>
        <v>Y</v>
      </c>
      <c r="M5">
        <f>IF(COUNTIF($B$2:B5,B5)=1,1,0)</f>
        <v>1</v>
      </c>
      <c r="N5" t="str">
        <f t="shared" si="4"/>
        <v>Pre-Coster</v>
      </c>
      <c r="O5" t="str">
        <f t="shared" si="5"/>
        <v/>
      </c>
      <c r="AF5" t="str">
        <f>TRIM('Coder A'!B5)</f>
        <v>Unreported; 1989 WL 7036; 1989 Del. Ch. LEXIS 9</v>
      </c>
      <c r="AG5" t="str">
        <f>TRIM('Coder A'!A5)</f>
        <v>In re RJR Nabisco, Inc. S'holders Litig.</v>
      </c>
      <c r="AH5" t="str">
        <f>IF(LEFT(UPPER(TRIM(CLEAN('Coder A'!G5))),1)="Y","Y",IF(LEFT(UPPER(TRIM(CLEAN('Coder A'!G5))),1)="M","M",IF(LEFT(UPPER(TRIM(CLEAN('Coder A'!G5))),1)="N","N","")))</f>
        <v>N</v>
      </c>
      <c r="AI5" t="str">
        <f>IF('Coder A'!E5=1,"Public",IF('Coder A'!E5=2,"Private",IF('Coder A'!E5=3,"Nonprofit","No company / other")))</f>
        <v>Public</v>
      </c>
      <c r="AJ5" t="str">
        <f>IF(LEFT(UPPER(TRIM('Coder A'!I5)),1)="B","Board",IF(LEFT(UPPER(TRIM('Coder A'!I5)),1)="S","Shareholder","Other / Mixed"))</f>
        <v>Board</v>
      </c>
      <c r="AK5" t="str">
        <f>IF(UPPER(TRIM('Coder A'!D5))="S","Delaware Supreme Court","Delaware Court of Chancery")</f>
        <v>Delaware Court of Chancery</v>
      </c>
      <c r="AL5" t="str">
        <f>'Coder A'!F5</f>
        <v>PI</v>
      </c>
      <c r="AO5" t="s">
        <v>76</v>
      </c>
      <c r="AP5" t="s">
        <v>76</v>
      </c>
      <c r="AQ5" t="str">
        <f t="shared" si="6"/>
        <v>Y</v>
      </c>
      <c r="AR5" t="str">
        <f t="shared" si="7"/>
        <v>Y</v>
      </c>
      <c r="AS5" t="str">
        <f t="shared" si="8"/>
        <v>Definite application (Y/Y)</v>
      </c>
    </row>
    <row r="6" spans="1:45" x14ac:dyDescent="0.2">
      <c r="A6">
        <f t="shared" si="0"/>
        <v>5</v>
      </c>
      <c r="B6" t="str">
        <f>TRIM('Coder B'!A6)</f>
        <v>WNH Invs., LLC v. Batzel</v>
      </c>
      <c r="C6" t="str">
        <f>TRIM('Coder B'!B6)</f>
        <v>Unreported; 1995 WL 262248; 1995 Del. Ch. LEXIS 47</v>
      </c>
      <c r="D6">
        <f>'Coder B'!C6</f>
        <v>1995</v>
      </c>
      <c r="E6" t="str">
        <f t="shared" si="1"/>
        <v>1990s</v>
      </c>
      <c r="F6" t="str">
        <f>IF(UPPER(TRIM('Coder B'!D6))="S","Delaware Supreme Court","Delaware Court of Chancery")</f>
        <v>Delaware Court of Chancery</v>
      </c>
      <c r="G6" t="str">
        <f>IF(UPPER(TRIM('Coder B'!D6))="S","Appeal (Delaware Supreme Court)",IF(OR(ISNUMBER(SEARCH("TRO",UPPER('Coder B'!E6))),ISNUMBER(SEARCH("PI",UPPER('Coder B'!E6))),ISNUMBER(SEARCH("PRELIM",UPPER('Coder B'!E6)))),"TRO / Preliminary Injunction",IF(OR(ISNUMBER(SEARCH("MTD",UPPER('Coder B'!E6))),ISNUMBER(SEARCH("DISMISS",UPPER('Coder B'!E6))),ISNUMBER(SEARCH("MJOP",UPPER('Coder B'!E6))),ISNUMBER(SEARCH("PLEAD",UPPER('Coder B'!E6)))),"Motion to Dismiss / Pleadings",IF(OR(ISNUMBER(SEARCH("SJ",UPPER('Coder B'!E6))),ISNUMBER(SEARCH("SUMMARY",UPPER('Coder B'!E6))),ISNUMBER(SEARCH("TRIAL",UPPER('Coder B'!E6))),ISNUMBER(SEARCH("PERMANENT",UPPER('Coder B'!E6)))),"Summary Judgment / Trial","Other / Hybrid / Remand"))))</f>
        <v>Summary Judgment / Trial</v>
      </c>
      <c r="H6" t="str">
        <f>IF('Coder B'!F6=1,"Public",IF('Coder B'!F6=2,"Private",IF('Coder B'!F6=3,"Nonprofit","No company / other")))</f>
        <v>Public</v>
      </c>
      <c r="I6" t="str">
        <f t="shared" si="2"/>
        <v>Public</v>
      </c>
      <c r="J6" t="str">
        <f>IF(LEFT(UPPER(TRIM('Coder B'!I6)),1)="B","Board",IF(LEFT(UPPER(TRIM('Coder B'!I6)),1)="S","Shareholder","Other / Mixed"))</f>
        <v>Shareholder</v>
      </c>
      <c r="K6" t="str">
        <f>IF(LEFT(UPPER(TRIM(CLEAN('Coder B'!G6))),1)="Y","Y",IF(LEFT(UPPER(TRIM(CLEAN('Coder B'!G6))),1)="M","M",IF(LEFT(UPPER(TRIM(CLEAN('Coder B'!G6))),1)="N","N","")))</f>
        <v>Y</v>
      </c>
      <c r="L6" t="str">
        <f t="shared" si="3"/>
        <v>M</v>
      </c>
      <c r="M6">
        <f>IF(COUNTIF($B$2:B6,B6)=1,1,0)</f>
        <v>1</v>
      </c>
      <c r="N6" t="str">
        <f t="shared" si="4"/>
        <v>Pre-Coster</v>
      </c>
      <c r="O6" t="str">
        <f t="shared" si="5"/>
        <v/>
      </c>
      <c r="AF6" t="str">
        <f>TRIM('Coder A'!B6)</f>
        <v>Unreported; 1989 WL 79880; 1989 Del. Ch. LEXIS 77</v>
      </c>
      <c r="AG6" t="str">
        <f>TRIM('Coder A'!A6)</f>
        <v>Paramount Commc'ns, Inc. v. Time, Inc.</v>
      </c>
      <c r="AH6" t="str">
        <f>IF(LEFT(UPPER(TRIM(CLEAN('Coder A'!G6))),1)="Y","Y",IF(LEFT(UPPER(TRIM(CLEAN('Coder A'!G6))),1)="M","M",IF(LEFT(UPPER(TRIM(CLEAN('Coder A'!G6))),1)="N","N","")))</f>
        <v>N</v>
      </c>
      <c r="AI6" t="str">
        <f>IF('Coder A'!E6=1,"Public",IF('Coder A'!E6=2,"Private",IF('Coder A'!E6=3,"Nonprofit","No company / other")))</f>
        <v>Public</v>
      </c>
      <c r="AJ6" t="str">
        <f>IF(LEFT(UPPER(TRIM('Coder A'!I6)),1)="B","Board",IF(LEFT(UPPER(TRIM('Coder A'!I6)),1)="S","Shareholder","Other / Mixed"))</f>
        <v>Board</v>
      </c>
      <c r="AK6" t="str">
        <f>IF(UPPER(TRIM('Coder A'!D6))="S","Delaware Supreme Court","Delaware Court of Chancery")</f>
        <v>Delaware Court of Chancery</v>
      </c>
      <c r="AL6" t="str">
        <f>'Coder A'!F6</f>
        <v>PI</v>
      </c>
      <c r="AO6" t="s">
        <v>1059</v>
      </c>
      <c r="AP6" t="s">
        <v>26</v>
      </c>
      <c r="AQ6" t="str">
        <f t="shared" si="6"/>
        <v>Y</v>
      </c>
      <c r="AR6" t="str">
        <f t="shared" si="7"/>
        <v>M</v>
      </c>
      <c r="AS6" t="str">
        <f t="shared" si="8"/>
        <v>Uncertain (M or disagreement)</v>
      </c>
    </row>
    <row r="7" spans="1:45" x14ac:dyDescent="0.2">
      <c r="A7">
        <f t="shared" si="0"/>
        <v>6</v>
      </c>
      <c r="B7" t="str">
        <f>TRIM('Coder B'!A7)</f>
        <v>Carmody v. Toll Bros. Inc</v>
      </c>
      <c r="C7" t="str">
        <f>TRIM('Coder B'!B7)</f>
        <v>723 A.2d 1180</v>
      </c>
      <c r="D7">
        <f>'Coder B'!C7</f>
        <v>1998</v>
      </c>
      <c r="E7" t="str">
        <f t="shared" si="1"/>
        <v>1990s</v>
      </c>
      <c r="F7" t="str">
        <f>IF(UPPER(TRIM('Coder B'!D7))="S","Delaware Supreme Court","Delaware Court of Chancery")</f>
        <v>Delaware Court of Chancery</v>
      </c>
      <c r="G7" t="str">
        <f>IF(UPPER(TRIM('Coder B'!D7))="S","Appeal (Delaware Supreme Court)",IF(OR(ISNUMBER(SEARCH("TRO",UPPER('Coder B'!E7))),ISNUMBER(SEARCH("PI",UPPER('Coder B'!E7))),ISNUMBER(SEARCH("PRELIM",UPPER('Coder B'!E7)))),"TRO / Preliminary Injunction",IF(OR(ISNUMBER(SEARCH("MTD",UPPER('Coder B'!E7))),ISNUMBER(SEARCH("DISMISS",UPPER('Coder B'!E7))),ISNUMBER(SEARCH("MJOP",UPPER('Coder B'!E7))),ISNUMBER(SEARCH("PLEAD",UPPER('Coder B'!E7)))),"Motion to Dismiss / Pleadings",IF(OR(ISNUMBER(SEARCH("SJ",UPPER('Coder B'!E7))),ISNUMBER(SEARCH("SUMMARY",UPPER('Coder B'!E7))),ISNUMBER(SEARCH("TRIAL",UPPER('Coder B'!E7))),ISNUMBER(SEARCH("PERMANENT",UPPER('Coder B'!E7)))),"Summary Judgment / Trial","Other / Hybrid / Remand"))))</f>
        <v>Motion to Dismiss / Pleadings</v>
      </c>
      <c r="H7" t="str">
        <f>IF('Coder B'!F7=1,"Public",IF('Coder B'!F7=2,"Private",IF('Coder B'!F7=3,"Nonprofit","No company / other")))</f>
        <v>Public</v>
      </c>
      <c r="I7" t="str">
        <f t="shared" si="2"/>
        <v>Public</v>
      </c>
      <c r="J7" t="str">
        <f>IF(LEFT(UPPER(TRIM('Coder B'!I7)),1)="B","Board",IF(LEFT(UPPER(TRIM('Coder B'!I7)),1)="S","Shareholder","Other / Mixed"))</f>
        <v>Shareholder</v>
      </c>
      <c r="K7" t="str">
        <f>IF(LEFT(UPPER(TRIM(CLEAN('Coder B'!G7))),1)="Y","Y",IF(LEFT(UPPER(TRIM(CLEAN('Coder B'!G7))),1)="M","M",IF(LEFT(UPPER(TRIM(CLEAN('Coder B'!G7))),1)="N","N","")))</f>
        <v>Y</v>
      </c>
      <c r="L7" t="str">
        <f t="shared" si="3"/>
        <v>Y</v>
      </c>
      <c r="M7">
        <f>IF(COUNTIF($B$2:B7,B7)=1,1,0)</f>
        <v>1</v>
      </c>
      <c r="N7" t="str">
        <f t="shared" si="4"/>
        <v>Pre-Coster</v>
      </c>
      <c r="O7" t="str">
        <f t="shared" si="5"/>
        <v/>
      </c>
      <c r="AF7" t="str">
        <f>TRIM('Coder A'!B7)</f>
        <v>567 A.2d 19</v>
      </c>
      <c r="AG7" t="str">
        <f>TRIM('Coder A'!A7)</f>
        <v>Parshalle v. Roy</v>
      </c>
      <c r="AH7" t="str">
        <f>IF(LEFT(UPPER(TRIM(CLEAN('Coder A'!G7))),1)="Y","Y",IF(LEFT(UPPER(TRIM(CLEAN('Coder A'!G7))),1)="M","M",IF(LEFT(UPPER(TRIM(CLEAN('Coder A'!G7))),1)="N","N","")))</f>
        <v>N</v>
      </c>
      <c r="AI7" t="str">
        <f>IF('Coder A'!E7=1,"Public",IF('Coder A'!E7=2,"Private",IF('Coder A'!E7=3,"Nonprofit","No company / other")))</f>
        <v>Public</v>
      </c>
      <c r="AJ7" t="str">
        <f>IF(LEFT(UPPER(TRIM('Coder A'!I7)),1)="B","Board",IF(LEFT(UPPER(TRIM('Coder A'!I7)),1)="S","Shareholder","Other / Mixed"))</f>
        <v>Board</v>
      </c>
      <c r="AK7" t="str">
        <f>IF(UPPER(TRIM('Coder A'!D7))="S","Delaware Supreme Court","Delaware Court of Chancery")</f>
        <v>Delaware Court of Chancery</v>
      </c>
      <c r="AL7" t="str">
        <f>'Coder A'!F7</f>
        <v>trial</v>
      </c>
      <c r="AO7" t="s">
        <v>1060</v>
      </c>
      <c r="AP7" t="s">
        <v>641</v>
      </c>
      <c r="AQ7" t="str">
        <f t="shared" si="6"/>
        <v>Y</v>
      </c>
      <c r="AR7" t="str">
        <f t="shared" si="7"/>
        <v>Y</v>
      </c>
      <c r="AS7" t="str">
        <f t="shared" si="8"/>
        <v>Definite application (Y/Y)</v>
      </c>
    </row>
    <row r="8" spans="1:45" x14ac:dyDescent="0.2">
      <c r="A8">
        <f t="shared" si="0"/>
        <v>7</v>
      </c>
      <c r="B8" t="str">
        <f>TRIM('Coder B'!A8)</f>
        <v>Chesapeake Corp. v. Shore</v>
      </c>
      <c r="C8" t="str">
        <f>TRIM('Coder B'!B8)</f>
        <v>771 A.2d 293</v>
      </c>
      <c r="D8">
        <f>'Coder B'!C8</f>
        <v>2000</v>
      </c>
      <c r="E8" t="str">
        <f t="shared" si="1"/>
        <v>2000s</v>
      </c>
      <c r="F8" t="str">
        <f>IF(UPPER(TRIM('Coder B'!D8))="S","Delaware Supreme Court","Delaware Court of Chancery")</f>
        <v>Delaware Court of Chancery</v>
      </c>
      <c r="G8" t="str">
        <f>IF(UPPER(TRIM('Coder B'!D8))="S","Appeal (Delaware Supreme Court)",IF(OR(ISNUMBER(SEARCH("TRO",UPPER('Coder B'!E8))),ISNUMBER(SEARCH("PI",UPPER('Coder B'!E8))),ISNUMBER(SEARCH("PRELIM",UPPER('Coder B'!E8)))),"TRO / Preliminary Injunction",IF(OR(ISNUMBER(SEARCH("MTD",UPPER('Coder B'!E8))),ISNUMBER(SEARCH("DISMISS",UPPER('Coder B'!E8))),ISNUMBER(SEARCH("MJOP",UPPER('Coder B'!E8))),ISNUMBER(SEARCH("PLEAD",UPPER('Coder B'!E8)))),"Motion to Dismiss / Pleadings",IF(OR(ISNUMBER(SEARCH("SJ",UPPER('Coder B'!E8))),ISNUMBER(SEARCH("SUMMARY",UPPER('Coder B'!E8))),ISNUMBER(SEARCH("TRIAL",UPPER('Coder B'!E8))),ISNUMBER(SEARCH("PERMANENT",UPPER('Coder B'!E8)))),"Summary Judgment / Trial","Other / Hybrid / Remand"))))</f>
        <v>Summary Judgment / Trial</v>
      </c>
      <c r="H8" t="str">
        <f>IF('Coder B'!F8=1,"Public",IF('Coder B'!F8=2,"Private",IF('Coder B'!F8=3,"Nonprofit","No company / other")))</f>
        <v>Public</v>
      </c>
      <c r="I8" t="str">
        <f t="shared" si="2"/>
        <v>Public</v>
      </c>
      <c r="J8" t="str">
        <f>IF(LEFT(UPPER(TRIM('Coder B'!I8)),1)="B","Board",IF(LEFT(UPPER(TRIM('Coder B'!I8)),1)="S","Shareholder","Other / Mixed"))</f>
        <v>Shareholder</v>
      </c>
      <c r="K8" t="str">
        <f>IF(LEFT(UPPER(TRIM(CLEAN('Coder B'!G8))),1)="Y","Y",IF(LEFT(UPPER(TRIM(CLEAN('Coder B'!G8))),1)="M","M",IF(LEFT(UPPER(TRIM(CLEAN('Coder B'!G8))),1)="N","N","")))</f>
        <v>Y</v>
      </c>
      <c r="L8" t="str">
        <f t="shared" si="3"/>
        <v>Y</v>
      </c>
      <c r="M8">
        <f>IF(COUNTIF($B$2:B8,B8)=1,1,0)</f>
        <v>1</v>
      </c>
      <c r="N8" t="str">
        <f t="shared" si="4"/>
        <v>Pre-Coster</v>
      </c>
      <c r="O8" t="str">
        <f t="shared" si="5"/>
        <v/>
      </c>
      <c r="AF8" t="str">
        <f>TRIM('Coder A'!B8)</f>
        <v>Unreported; 1989 WL 40805; 1989 Del. Ch. LEXIS 41</v>
      </c>
      <c r="AG8" t="str">
        <f>TRIM('Coder A'!A8)</f>
        <v>Rainbow Navigation, Inc. v. Yonge</v>
      </c>
      <c r="AH8" t="str">
        <f>IF(LEFT(UPPER(TRIM(CLEAN('Coder A'!G8))),1)="Y","Y",IF(LEFT(UPPER(TRIM(CLEAN('Coder A'!G8))),1)="M","M",IF(LEFT(UPPER(TRIM(CLEAN('Coder A'!G8))),1)="N","N","")))</f>
        <v>N</v>
      </c>
      <c r="AI8" t="str">
        <f>IF('Coder A'!E8=1,"Public",IF('Coder A'!E8=2,"Private",IF('Coder A'!E8=3,"Nonprofit","No company / other")))</f>
        <v>Private</v>
      </c>
      <c r="AJ8" t="str">
        <f>IF(LEFT(UPPER(TRIM('Coder A'!I8)),1)="B","Board",IF(LEFT(UPPER(TRIM('Coder A'!I8)),1)="S","Shareholder","Other / Mixed"))</f>
        <v>Shareholder</v>
      </c>
      <c r="AK8" t="str">
        <f>IF(UPPER(TRIM('Coder A'!D8))="S","Delaware Supreme Court","Delaware Court of Chancery")</f>
        <v>Delaware Court of Chancery</v>
      </c>
      <c r="AL8" t="str">
        <f>'Coder A'!F8</f>
        <v>trial</v>
      </c>
      <c r="AO8" t="s">
        <v>1061</v>
      </c>
      <c r="AP8" t="s">
        <v>665</v>
      </c>
      <c r="AQ8" t="str">
        <f t="shared" si="6"/>
        <v>Y</v>
      </c>
      <c r="AR8" t="str">
        <f t="shared" si="7"/>
        <v>Y</v>
      </c>
      <c r="AS8" t="str">
        <f t="shared" si="8"/>
        <v>Definite application (Y/Y)</v>
      </c>
    </row>
    <row r="9" spans="1:45" x14ac:dyDescent="0.2">
      <c r="A9">
        <f t="shared" si="0"/>
        <v>8</v>
      </c>
      <c r="B9" t="str">
        <f>TRIM('Coder B'!A9)</f>
        <v>MM Companies, Inc. v. Liquid Audio, Inc.</v>
      </c>
      <c r="C9" t="str">
        <f>TRIM('Coder B'!B9)</f>
        <v>813 A.2d 1118</v>
      </c>
      <c r="D9">
        <f>'Coder B'!C9</f>
        <v>2003</v>
      </c>
      <c r="E9" t="str">
        <f t="shared" si="1"/>
        <v>2000s</v>
      </c>
      <c r="F9" t="str">
        <f>IF(UPPER(TRIM('Coder B'!D9))="S","Delaware Supreme Court","Delaware Court of Chancery")</f>
        <v>Delaware Supreme Court</v>
      </c>
      <c r="G9" t="str">
        <f>IF(UPPER(TRIM('Coder B'!D9))="S","Appeal (Delaware Supreme Court)",IF(OR(ISNUMBER(SEARCH("TRO",UPPER('Coder B'!E9))),ISNUMBER(SEARCH("PI",UPPER('Coder B'!E9))),ISNUMBER(SEARCH("PRELIM",UPPER('Coder B'!E9)))),"TRO / Preliminary Injunction",IF(OR(ISNUMBER(SEARCH("MTD",UPPER('Coder B'!E9))),ISNUMBER(SEARCH("DISMISS",UPPER('Coder B'!E9))),ISNUMBER(SEARCH("MJOP",UPPER('Coder B'!E9))),ISNUMBER(SEARCH("PLEAD",UPPER('Coder B'!E9)))),"Motion to Dismiss / Pleadings",IF(OR(ISNUMBER(SEARCH("SJ",UPPER('Coder B'!E9))),ISNUMBER(SEARCH("SUMMARY",UPPER('Coder B'!E9))),ISNUMBER(SEARCH("TRIAL",UPPER('Coder B'!E9))),ISNUMBER(SEARCH("PERMANENT",UPPER('Coder B'!E9)))),"Summary Judgment / Trial","Other / Hybrid / Remand"))))</f>
        <v>Appeal (Delaware Supreme Court)</v>
      </c>
      <c r="H9" t="str">
        <f>IF('Coder B'!F9=1,"Public",IF('Coder B'!F9=2,"Private",IF('Coder B'!F9=3,"Nonprofit","No company / other")))</f>
        <v>Public</v>
      </c>
      <c r="I9" t="str">
        <f t="shared" si="2"/>
        <v>Public</v>
      </c>
      <c r="J9" t="str">
        <f>IF(LEFT(UPPER(TRIM('Coder B'!I9)),1)="B","Board",IF(LEFT(UPPER(TRIM('Coder B'!I9)),1)="S","Shareholder","Other / Mixed"))</f>
        <v>Shareholder</v>
      </c>
      <c r="K9" t="str">
        <f>IF(LEFT(UPPER(TRIM(CLEAN('Coder B'!G9))),1)="Y","Y",IF(LEFT(UPPER(TRIM(CLEAN('Coder B'!G9))),1)="M","M",IF(LEFT(UPPER(TRIM(CLEAN('Coder B'!G9))),1)="N","N","")))</f>
        <v>Y</v>
      </c>
      <c r="L9" t="str">
        <f t="shared" si="3"/>
        <v>Y</v>
      </c>
      <c r="M9">
        <f>IF(COUNTIF($B$2:B9,B9)=1,1,0)</f>
        <v>1</v>
      </c>
      <c r="N9" t="str">
        <f t="shared" si="4"/>
        <v>Pre-Coster</v>
      </c>
      <c r="O9" t="str">
        <f t="shared" si="5"/>
        <v/>
      </c>
      <c r="AF9" t="str">
        <f>TRIM('Coder A'!B9)</f>
        <v>559 A.2d 278</v>
      </c>
      <c r="AG9" t="str">
        <f>TRIM('Coder A'!A9)</f>
        <v>Shamrock Holdings, Inc. v. Polaroid Corp.</v>
      </c>
      <c r="AH9" t="str">
        <f>IF(LEFT(UPPER(TRIM(CLEAN('Coder A'!G9))),1)="Y","Y",IF(LEFT(UPPER(TRIM(CLEAN('Coder A'!G9))),1)="M","M",IF(LEFT(UPPER(TRIM(CLEAN('Coder A'!G9))),1)="N","N","")))</f>
        <v>N</v>
      </c>
      <c r="AI9" t="str">
        <f>IF('Coder A'!E9=1,"Public",IF('Coder A'!E9=2,"Private",IF('Coder A'!E9=3,"Nonprofit","No company / other")))</f>
        <v>Public</v>
      </c>
      <c r="AJ9" t="str">
        <f>IF(LEFT(UPPER(TRIM('Coder A'!I9)),1)="B","Board",IF(LEFT(UPPER(TRIM('Coder A'!I9)),1)="S","Shareholder","Other / Mixed"))</f>
        <v>Board</v>
      </c>
      <c r="AK9" t="str">
        <f>IF(UPPER(TRIM('Coder A'!D9))="S","Delaware Supreme Court","Delaware Court of Chancery")</f>
        <v>Delaware Court of Chancery</v>
      </c>
      <c r="AL9" t="str">
        <f>'Coder A'!F9</f>
        <v>PI</v>
      </c>
      <c r="AO9" t="s">
        <v>1062</v>
      </c>
      <c r="AP9" t="s">
        <v>669</v>
      </c>
      <c r="AQ9" t="str">
        <f t="shared" si="6"/>
        <v>Y</v>
      </c>
      <c r="AR9" t="str">
        <f t="shared" si="7"/>
        <v>Y</v>
      </c>
      <c r="AS9" t="str">
        <f t="shared" si="8"/>
        <v>Definite application (Y/Y)</v>
      </c>
    </row>
    <row r="10" spans="1:45" x14ac:dyDescent="0.2">
      <c r="A10">
        <f t="shared" si="0"/>
        <v>9</v>
      </c>
      <c r="B10" t="str">
        <f>TRIM('Coder B'!A10)</f>
        <v>Coster v. UIP Cos., Inc.</v>
      </c>
      <c r="C10" t="str">
        <f>TRIM('Coder B'!B10)</f>
        <v>Unreported; 2022 WL 1299127; 2022 Del. Ch. LEXIS 98</v>
      </c>
      <c r="D10">
        <f>'Coder B'!C10</f>
        <v>2022</v>
      </c>
      <c r="E10" t="str">
        <f t="shared" si="1"/>
        <v>2020–2025</v>
      </c>
      <c r="F10" t="str">
        <f>IF(UPPER(TRIM('Coder B'!D10))="S","Delaware Supreme Court","Delaware Court of Chancery")</f>
        <v>Delaware Court of Chancery</v>
      </c>
      <c r="G10" t="str">
        <f>IF(UPPER(TRIM('Coder B'!D10))="S","Appeal (Delaware Supreme Court)",IF(OR(ISNUMBER(SEARCH("TRO",UPPER('Coder B'!E10))),ISNUMBER(SEARCH("PI",UPPER('Coder B'!E10))),ISNUMBER(SEARCH("PRELIM",UPPER('Coder B'!E10)))),"TRO / Preliminary Injunction",IF(OR(ISNUMBER(SEARCH("MTD",UPPER('Coder B'!E10))),ISNUMBER(SEARCH("DISMISS",UPPER('Coder B'!E10))),ISNUMBER(SEARCH("MJOP",UPPER('Coder B'!E10))),ISNUMBER(SEARCH("PLEAD",UPPER('Coder B'!E10)))),"Motion to Dismiss / Pleadings",IF(OR(ISNUMBER(SEARCH("SJ",UPPER('Coder B'!E10))),ISNUMBER(SEARCH("SUMMARY",UPPER('Coder B'!E10))),ISNUMBER(SEARCH("TRIAL",UPPER('Coder B'!E10))),ISNUMBER(SEARCH("PERMANENT",UPPER('Coder B'!E10)))),"Summary Judgment / Trial","Other / Hybrid / Remand"))))</f>
        <v>Summary Judgment / Trial</v>
      </c>
      <c r="H10" t="str">
        <f>IF('Coder B'!F10=1,"Public",IF('Coder B'!F10=2,"Private",IF('Coder B'!F10=3,"Nonprofit","No company / other")))</f>
        <v>Private</v>
      </c>
      <c r="I10" t="str">
        <f t="shared" si="2"/>
        <v>Private</v>
      </c>
      <c r="J10" t="str">
        <f>IF(LEFT(UPPER(TRIM('Coder B'!I10)),1)="B","Board",IF(LEFT(UPPER(TRIM('Coder B'!I10)),1)="S","Shareholder","Other / Mixed"))</f>
        <v>Board</v>
      </c>
      <c r="K10" t="str">
        <f>IF(LEFT(UPPER(TRIM(CLEAN('Coder B'!G10))),1)="Y","Y",IF(LEFT(UPPER(TRIM(CLEAN('Coder B'!G10))),1)="M","M",IF(LEFT(UPPER(TRIM(CLEAN('Coder B'!G10))),1)="N","N","")))</f>
        <v>Y</v>
      </c>
      <c r="L10" t="str">
        <f t="shared" si="3"/>
        <v>Y</v>
      </c>
      <c r="M10">
        <f>IF(COUNTIF($B$2:B10,B10)=1,1,0)</f>
        <v>1</v>
      </c>
      <c r="N10" t="str">
        <f t="shared" si="4"/>
        <v>Pre-Coster</v>
      </c>
      <c r="O10" t="str">
        <f t="shared" si="5"/>
        <v/>
      </c>
      <c r="AF10" t="str">
        <f>TRIM('Coder A'!B10)</f>
        <v>582 A.2d 923</v>
      </c>
      <c r="AG10" t="str">
        <f>TRIM('Coder A'!A10)</f>
        <v>Centaur Partners, IV v. Nat'l Intergroup, Inc.</v>
      </c>
      <c r="AH10" t="str">
        <f>IF(LEFT(UPPER(TRIM(CLEAN('Coder A'!G10))),1)="Y","Y",IF(LEFT(UPPER(TRIM(CLEAN('Coder A'!G10))),1)="M","M",IF(LEFT(UPPER(TRIM(CLEAN('Coder A'!G10))),1)="N","N","")))</f>
        <v>N</v>
      </c>
      <c r="AI10" t="str">
        <f>IF('Coder A'!E10=1,"Public",IF('Coder A'!E10=2,"Private",IF('Coder A'!E10=3,"Nonprofit","No company / other")))</f>
        <v>Public</v>
      </c>
      <c r="AJ10" t="str">
        <f>IF(LEFT(UPPER(TRIM('Coder A'!I10)),1)="B","Board",IF(LEFT(UPPER(TRIM('Coder A'!I10)),1)="S","Shareholder","Other / Mixed"))</f>
        <v>Board</v>
      </c>
      <c r="AK10" t="str">
        <f>IF(UPPER(TRIM('Coder A'!D10))="S","Delaware Supreme Court","Delaware Court of Chancery")</f>
        <v>Delaware Supreme Court</v>
      </c>
      <c r="AL10" t="str">
        <f>'Coder A'!F10</f>
        <v>Appeal</v>
      </c>
      <c r="AO10" t="s">
        <v>1063</v>
      </c>
      <c r="AP10" t="s">
        <v>677</v>
      </c>
      <c r="AQ10" t="str">
        <f t="shared" si="6"/>
        <v>Y</v>
      </c>
      <c r="AR10" t="str">
        <f t="shared" si="7"/>
        <v>Y</v>
      </c>
      <c r="AS10" t="str">
        <f t="shared" si="8"/>
        <v>Definite application (Y/Y)</v>
      </c>
    </row>
    <row r="11" spans="1:45" x14ac:dyDescent="0.2">
      <c r="A11">
        <f t="shared" si="0"/>
        <v>10</v>
      </c>
      <c r="B11" t="str">
        <f>TRIM('Coder B'!A11)</f>
        <v>Totta v. CCSB Fin. Corp.</v>
      </c>
      <c r="C11" t="str">
        <f>TRIM('Coder B'!B11)</f>
        <v>Unreported; 2022 WL 1751741; 2022 Del. Ch. LEXIS 127</v>
      </c>
      <c r="D11">
        <f>'Coder B'!C11</f>
        <v>2022</v>
      </c>
      <c r="E11" t="str">
        <f t="shared" si="1"/>
        <v>2020–2025</v>
      </c>
      <c r="F11" t="str">
        <f>IF(UPPER(TRIM('Coder B'!D11))="S","Delaware Supreme Court","Delaware Court of Chancery")</f>
        <v>Delaware Court of Chancery</v>
      </c>
      <c r="G11" t="str">
        <f>IF(UPPER(TRIM('Coder B'!D11))="S","Appeal (Delaware Supreme Court)",IF(OR(ISNUMBER(SEARCH("TRO",UPPER('Coder B'!E11))),ISNUMBER(SEARCH("PI",UPPER('Coder B'!E11))),ISNUMBER(SEARCH("PRELIM",UPPER('Coder B'!E11)))),"TRO / Preliminary Injunction",IF(OR(ISNUMBER(SEARCH("MTD",UPPER('Coder B'!E11))),ISNUMBER(SEARCH("DISMISS",UPPER('Coder B'!E11))),ISNUMBER(SEARCH("MJOP",UPPER('Coder B'!E11))),ISNUMBER(SEARCH("PLEAD",UPPER('Coder B'!E11)))),"Motion to Dismiss / Pleadings",IF(OR(ISNUMBER(SEARCH("SJ",UPPER('Coder B'!E11))),ISNUMBER(SEARCH("SUMMARY",UPPER('Coder B'!E11))),ISNUMBER(SEARCH("TRIAL",UPPER('Coder B'!E11))),ISNUMBER(SEARCH("PERMANENT",UPPER('Coder B'!E11)))),"Summary Judgment / Trial","Other / Hybrid / Remand"))))</f>
        <v>Summary Judgment / Trial</v>
      </c>
      <c r="H11" t="str">
        <f>IF('Coder B'!F11=1,"Public",IF('Coder B'!F11=2,"Private",IF('Coder B'!F11=3,"Nonprofit","No company / other")))</f>
        <v>Public</v>
      </c>
      <c r="I11" t="str">
        <f t="shared" si="2"/>
        <v>Public</v>
      </c>
      <c r="J11" t="str">
        <f>IF(LEFT(UPPER(TRIM('Coder B'!I11)),1)="B","Board",IF(LEFT(UPPER(TRIM('Coder B'!I11)),1)="S","Shareholder","Other / Mixed"))</f>
        <v>Shareholder</v>
      </c>
      <c r="K11" t="str">
        <f>IF(LEFT(UPPER(TRIM(CLEAN('Coder B'!G11))),1)="Y","Y",IF(LEFT(UPPER(TRIM(CLEAN('Coder B'!G11))),1)="M","M",IF(LEFT(UPPER(TRIM(CLEAN('Coder B'!G11))),1)="N","N","")))</f>
        <v>Y</v>
      </c>
      <c r="L11" t="str">
        <f t="shared" si="3"/>
        <v>Y</v>
      </c>
      <c r="M11">
        <f>IF(COUNTIF($B$2:B11,B11)=1,1,0)</f>
        <v>1</v>
      </c>
      <c r="N11" t="str">
        <f t="shared" si="4"/>
        <v>Pre-Coster</v>
      </c>
      <c r="O11" t="str">
        <f t="shared" si="5"/>
        <v/>
      </c>
      <c r="AF11" t="str">
        <f>TRIM('Coder A'!B11)</f>
        <v>Unreported; 1990 WL 154150; 1990 Del. Ch. LEXIS 164</v>
      </c>
      <c r="AG11" t="str">
        <f>TRIM('Coder A'!A11)</f>
        <v>Lennane v. Ask Computer Sys., Inc.</v>
      </c>
      <c r="AH11" t="str">
        <f>IF(LEFT(UPPER(TRIM(CLEAN('Coder A'!G11))),1)="Y","Y",IF(LEFT(UPPER(TRIM(CLEAN('Coder A'!G11))),1)="M","M",IF(LEFT(UPPER(TRIM(CLEAN('Coder A'!G11))),1)="N","N","")))</f>
        <v>N</v>
      </c>
      <c r="AI11" t="str">
        <f>IF('Coder A'!E11=1,"Public",IF('Coder A'!E11=2,"Private",IF('Coder A'!E11=3,"Nonprofit","No company / other")))</f>
        <v>Public</v>
      </c>
      <c r="AJ11" t="str">
        <f>IF(LEFT(UPPER(TRIM('Coder A'!I11)),1)="B","Board",IF(LEFT(UPPER(TRIM('Coder A'!I11)),1)="S","Shareholder","Other / Mixed"))</f>
        <v>Board</v>
      </c>
      <c r="AK11" t="str">
        <f>IF(UPPER(TRIM('Coder A'!D11))="S","Delaware Supreme Court","Delaware Court of Chancery")</f>
        <v>Delaware Court of Chancery</v>
      </c>
      <c r="AL11" t="str">
        <f>'Coder A'!F11</f>
        <v>PI</v>
      </c>
      <c r="AO11" t="s">
        <v>1064</v>
      </c>
      <c r="AP11" t="s">
        <v>680</v>
      </c>
      <c r="AQ11" t="str">
        <f t="shared" si="6"/>
        <v>Y</v>
      </c>
      <c r="AR11" t="str">
        <f t="shared" si="7"/>
        <v>Y</v>
      </c>
      <c r="AS11" t="str">
        <f t="shared" si="8"/>
        <v>Definite application (Y/Y)</v>
      </c>
    </row>
    <row r="12" spans="1:45" x14ac:dyDescent="0.2">
      <c r="A12">
        <f t="shared" si="0"/>
        <v>11</v>
      </c>
      <c r="B12" t="str">
        <f>TRIM('Coder B'!A12)</f>
        <v>Berger v. Adkins</v>
      </c>
      <c r="C12" t="str">
        <f>TRIM('Coder B'!B12)</f>
        <v>Unreported; 2023 WL 5162408; 2023 Del. Ch. LEXIS 330</v>
      </c>
      <c r="D12">
        <f>'Coder B'!C12</f>
        <v>2023</v>
      </c>
      <c r="E12" t="str">
        <f t="shared" si="1"/>
        <v>2020–2025</v>
      </c>
      <c r="F12" t="str">
        <f>IF(UPPER(TRIM('Coder B'!D12))="S","Delaware Supreme Court","Delaware Court of Chancery")</f>
        <v>Delaware Court of Chancery</v>
      </c>
      <c r="G12" t="str">
        <f>IF(UPPER(TRIM('Coder B'!D12))="S","Appeal (Delaware Supreme Court)",IF(OR(ISNUMBER(SEARCH("TRO",UPPER('Coder B'!E12))),ISNUMBER(SEARCH("PI",UPPER('Coder B'!E12))),ISNUMBER(SEARCH("PRELIM",UPPER('Coder B'!E12)))),"TRO / Preliminary Injunction",IF(OR(ISNUMBER(SEARCH("MTD",UPPER('Coder B'!E12))),ISNUMBER(SEARCH("DISMISS",UPPER('Coder B'!E12))),ISNUMBER(SEARCH("MJOP",UPPER('Coder B'!E12))),ISNUMBER(SEARCH("PLEAD",UPPER('Coder B'!E12)))),"Motion to Dismiss / Pleadings",IF(OR(ISNUMBER(SEARCH("SJ",UPPER('Coder B'!E12))),ISNUMBER(SEARCH("SUMMARY",UPPER('Coder B'!E12))),ISNUMBER(SEARCH("TRIAL",UPPER('Coder B'!E12))),ISNUMBER(SEARCH("PERMANENT",UPPER('Coder B'!E12)))),"Summary Judgment / Trial","Other / Hybrid / Remand"))))</f>
        <v>Other / Hybrid / Remand</v>
      </c>
      <c r="H12" t="str">
        <f>IF('Coder B'!F12=1,"Public",IF('Coder B'!F12=2,"Private",IF('Coder B'!F12=3,"Nonprofit","No company / other")))</f>
        <v>Public</v>
      </c>
      <c r="I12" t="str">
        <f t="shared" si="2"/>
        <v>Public</v>
      </c>
      <c r="J12" t="str">
        <f>IF(LEFT(UPPER(TRIM('Coder B'!I12)),1)="B","Board",IF(LEFT(UPPER(TRIM('Coder B'!I12)),1)="S","Shareholder","Other / Mixed"))</f>
        <v>Shareholder</v>
      </c>
      <c r="K12" t="str">
        <f>IF(LEFT(UPPER(TRIM(CLEAN('Coder B'!G12))),1)="Y","Y",IF(LEFT(UPPER(TRIM(CLEAN('Coder B'!G12))),1)="M","M",IF(LEFT(UPPER(TRIM(CLEAN('Coder B'!G12))),1)="N","N","")))</f>
        <v>Y</v>
      </c>
      <c r="L12" t="str">
        <f t="shared" si="3"/>
        <v>Y</v>
      </c>
      <c r="M12">
        <f>IF(COUNTIF($B$2:B12,B12)=1,1,0)</f>
        <v>1</v>
      </c>
      <c r="N12" t="str">
        <f t="shared" si="4"/>
        <v>Post-Coster</v>
      </c>
      <c r="O12" t="str">
        <f t="shared" si="5"/>
        <v>Berger v. Adkins</v>
      </c>
      <c r="AF12" t="str">
        <f>TRIM('Coder A'!B12)</f>
        <v>579 A.2d 1115</v>
      </c>
      <c r="AG12" t="str">
        <f>TRIM('Coder A'!A12)</f>
        <v>Stahl v. Apple Bancorp, Inc.</v>
      </c>
      <c r="AH12" t="str">
        <f>IF(LEFT(UPPER(TRIM(CLEAN('Coder A'!G12))),1)="Y","Y",IF(LEFT(UPPER(TRIM(CLEAN('Coder A'!G12))),1)="M","M",IF(LEFT(UPPER(TRIM(CLEAN('Coder A'!G12))),1)="N","N","")))</f>
        <v>N</v>
      </c>
      <c r="AI12" t="str">
        <f>IF('Coder A'!E12=1,"Public",IF('Coder A'!E12=2,"Private",IF('Coder A'!E12=3,"Nonprofit","No company / other")))</f>
        <v>Public</v>
      </c>
      <c r="AJ12" t="str">
        <f>IF(LEFT(UPPER(TRIM('Coder A'!I12)),1)="B","Board",IF(LEFT(UPPER(TRIM('Coder A'!I12)),1)="S","Shareholder","Other / Mixed"))</f>
        <v>Board</v>
      </c>
      <c r="AK12" t="str">
        <f>IF(UPPER(TRIM('Coder A'!D12))="S","Delaware Supreme Court","Delaware Court of Chancery")</f>
        <v>Delaware Court of Chancery</v>
      </c>
      <c r="AL12" t="str">
        <f>'Coder A'!F12</f>
        <v>PI</v>
      </c>
      <c r="AO12" t="s">
        <v>1063</v>
      </c>
      <c r="AP12" t="s">
        <v>165</v>
      </c>
      <c r="AQ12" t="str">
        <f t="shared" si="6"/>
        <v>Y</v>
      </c>
      <c r="AR12" t="str">
        <f t="shared" si="7"/>
        <v>Y</v>
      </c>
      <c r="AS12" t="str">
        <f t="shared" si="8"/>
        <v>Definite application (Y/Y)</v>
      </c>
    </row>
    <row r="13" spans="1:45" x14ac:dyDescent="0.2">
      <c r="A13">
        <f t="shared" si="0"/>
        <v>12</v>
      </c>
      <c r="B13" t="str">
        <f>TRIM('Coder B'!A13)</f>
        <v>Vejseli v. Duffy</v>
      </c>
      <c r="C13" t="str">
        <f>TRIM('Coder B'!B13)</f>
        <v>Unreported; 2025 WL 1189867;2025 LX 81716</v>
      </c>
      <c r="D13">
        <f>'Coder B'!C13</f>
        <v>2025</v>
      </c>
      <c r="E13" t="str">
        <f t="shared" si="1"/>
        <v>2020–2025</v>
      </c>
      <c r="F13" t="str">
        <f>IF(UPPER(TRIM('Coder B'!D13))="S","Delaware Supreme Court","Delaware Court of Chancery")</f>
        <v>Delaware Court of Chancery</v>
      </c>
      <c r="G13" t="str">
        <f>IF(UPPER(TRIM('Coder B'!D13))="S","Appeal (Delaware Supreme Court)",IF(OR(ISNUMBER(SEARCH("TRO",UPPER('Coder B'!E13))),ISNUMBER(SEARCH("PI",UPPER('Coder B'!E13))),ISNUMBER(SEARCH("PRELIM",UPPER('Coder B'!E13)))),"TRO / Preliminary Injunction",IF(OR(ISNUMBER(SEARCH("MTD",UPPER('Coder B'!E13))),ISNUMBER(SEARCH("DISMISS",UPPER('Coder B'!E13))),ISNUMBER(SEARCH("MJOP",UPPER('Coder B'!E13))),ISNUMBER(SEARCH("PLEAD",UPPER('Coder B'!E13)))),"Motion to Dismiss / Pleadings",IF(OR(ISNUMBER(SEARCH("SJ",UPPER('Coder B'!E13))),ISNUMBER(SEARCH("SUMMARY",UPPER('Coder B'!E13))),ISNUMBER(SEARCH("TRIAL",UPPER('Coder B'!E13))),ISNUMBER(SEARCH("PERMANENT",UPPER('Coder B'!E13)))),"Summary Judgment / Trial","Other / Hybrid / Remand"))))</f>
        <v>Summary Judgment / Trial</v>
      </c>
      <c r="H13" t="str">
        <f>IF('Coder B'!F13=1,"Public",IF('Coder B'!F13=2,"Private",IF('Coder B'!F13=3,"Nonprofit","No company / other")))</f>
        <v>Private</v>
      </c>
      <c r="I13" t="str">
        <f t="shared" si="2"/>
        <v>Private</v>
      </c>
      <c r="J13" t="str">
        <f>IF(LEFT(UPPER(TRIM('Coder B'!I13)),1)="B","Board",IF(LEFT(UPPER(TRIM('Coder B'!I13)),1)="S","Shareholder","Other / Mixed"))</f>
        <v>Shareholder</v>
      </c>
      <c r="K13" t="str">
        <f>IF(LEFT(UPPER(TRIM(CLEAN('Coder B'!G13))),1)="Y","Y",IF(LEFT(UPPER(TRIM(CLEAN('Coder B'!G13))),1)="M","M",IF(LEFT(UPPER(TRIM(CLEAN('Coder B'!G13))),1)="N","N","")))</f>
        <v>Y</v>
      </c>
      <c r="L13" t="str">
        <f t="shared" si="3"/>
        <v>N</v>
      </c>
      <c r="M13">
        <f>IF(COUNTIF($B$2:B13,B13)=1,1,0)</f>
        <v>1</v>
      </c>
      <c r="N13" t="str">
        <f t="shared" si="4"/>
        <v>Post-Coster</v>
      </c>
      <c r="O13" t="str">
        <f t="shared" si="5"/>
        <v>Vejseli v. Duffy</v>
      </c>
      <c r="AF13" t="str">
        <f>TRIM('Coder A'!B13)</f>
        <v>Unreported; 1990 WL 176803; 1990 Del. Ch. LEXIS 185</v>
      </c>
      <c r="AG13" t="str">
        <f>TRIM('Coder A'!A13)</f>
        <v>Stroud v. Grace</v>
      </c>
      <c r="AH13" t="str">
        <f>IF(LEFT(UPPER(TRIM(CLEAN('Coder A'!G13))),1)="Y","Y",IF(LEFT(UPPER(TRIM(CLEAN('Coder A'!G13))),1)="M","M",IF(LEFT(UPPER(TRIM(CLEAN('Coder A'!G13))),1)="N","N","")))</f>
        <v>N</v>
      </c>
      <c r="AI13" t="str">
        <f>IF('Coder A'!E13=1,"Public",IF('Coder A'!E13=2,"Private",IF('Coder A'!E13=3,"Nonprofit","No company / other")))</f>
        <v>Private</v>
      </c>
      <c r="AJ13" t="str">
        <f>IF(LEFT(UPPER(TRIM('Coder A'!I13)),1)="B","Board",IF(LEFT(UPPER(TRIM('Coder A'!I13)),1)="S","Shareholder","Other / Mixed"))</f>
        <v>Board</v>
      </c>
      <c r="AK13" t="str">
        <f>IF(UPPER(TRIM('Coder A'!D13))="S","Delaware Supreme Court","Delaware Court of Chancery")</f>
        <v>Delaware Court of Chancery</v>
      </c>
      <c r="AL13" t="str">
        <f>'Coder A'!F13</f>
        <v>SJ</v>
      </c>
      <c r="AO13" t="s">
        <v>82</v>
      </c>
      <c r="AP13" t="s">
        <v>82</v>
      </c>
      <c r="AQ13" t="str">
        <f t="shared" si="6"/>
        <v>Y</v>
      </c>
      <c r="AR13" t="str">
        <f t="shared" si="7"/>
        <v>Y</v>
      </c>
      <c r="AS13" t="str">
        <f t="shared" si="8"/>
        <v>Definite application (Y/Y)</v>
      </c>
    </row>
    <row r="14" spans="1:45" x14ac:dyDescent="0.2">
      <c r="A14">
        <f t="shared" si="0"/>
        <v>13</v>
      </c>
      <c r="B14" t="str">
        <f>TRIM('Coder B'!A14)</f>
        <v>Fogel v. U.S. Energy Sys., Inc.</v>
      </c>
      <c r="C14" t="str">
        <f>TRIM('Coder B'!B14)</f>
        <v>Unreported; 2007 WL 4438978; 2007 Del. Ch. LEXIS 178</v>
      </c>
      <c r="D14">
        <f>'Coder B'!C14</f>
        <v>2007</v>
      </c>
      <c r="E14" t="str">
        <f t="shared" si="1"/>
        <v>2000s</v>
      </c>
      <c r="F14" t="str">
        <f>IF(UPPER(TRIM('Coder B'!D14))="S","Delaware Supreme Court","Delaware Court of Chancery")</f>
        <v>Delaware Court of Chancery</v>
      </c>
      <c r="G14" t="str">
        <f>IF(UPPER(TRIM('Coder B'!D14))="S","Appeal (Delaware Supreme Court)",IF(OR(ISNUMBER(SEARCH("TRO",UPPER('Coder B'!E14))),ISNUMBER(SEARCH("PI",UPPER('Coder B'!E14))),ISNUMBER(SEARCH("PRELIM",UPPER('Coder B'!E14)))),"TRO / Preliminary Injunction",IF(OR(ISNUMBER(SEARCH("MTD",UPPER('Coder B'!E14))),ISNUMBER(SEARCH("DISMISS",UPPER('Coder B'!E14))),ISNUMBER(SEARCH("MJOP",UPPER('Coder B'!E14))),ISNUMBER(SEARCH("PLEAD",UPPER('Coder B'!E14)))),"Motion to Dismiss / Pleadings",IF(OR(ISNUMBER(SEARCH("SJ",UPPER('Coder B'!E14))),ISNUMBER(SEARCH("SUMMARY",UPPER('Coder B'!E14))),ISNUMBER(SEARCH("TRIAL",UPPER('Coder B'!E14))),ISNUMBER(SEARCH("PERMANENT",UPPER('Coder B'!E14)))),"Summary Judgment / Trial","Other / Hybrid / Remand"))))</f>
        <v>Summary Judgment / Trial</v>
      </c>
      <c r="H14" t="str">
        <f>IF('Coder B'!F14=1,"Public",IF('Coder B'!F14=2,"Private",IF('Coder B'!F14=3,"Nonprofit","No company / other")))</f>
        <v>Public</v>
      </c>
      <c r="I14" t="str">
        <f t="shared" si="2"/>
        <v>Public</v>
      </c>
      <c r="J14" t="str">
        <f>IF(LEFT(UPPER(TRIM('Coder B'!I14)),1)="B","Board",IF(LEFT(UPPER(TRIM('Coder B'!I14)),1)="S","Shareholder","Other / Mixed"))</f>
        <v>Board</v>
      </c>
      <c r="K14" t="str">
        <f>IF(LEFT(UPPER(TRIM(CLEAN('Coder B'!G14))),1)="Y","Y",IF(LEFT(UPPER(TRIM(CLEAN('Coder B'!G14))),1)="M","M",IF(LEFT(UPPER(TRIM(CLEAN('Coder B'!G14))),1)="N","N","")))</f>
        <v>N</v>
      </c>
      <c r="L14" t="str">
        <f t="shared" si="3"/>
        <v>N</v>
      </c>
      <c r="M14">
        <f>IF(COUNTIF($B$2:B14,B14)=1,1,0)</f>
        <v>1</v>
      </c>
      <c r="N14" t="str">
        <f t="shared" si="4"/>
        <v>Pre-Coster</v>
      </c>
      <c r="O14" t="str">
        <f t="shared" si="5"/>
        <v/>
      </c>
      <c r="AF14" t="str">
        <f>TRIM('Coder A'!B14)</f>
        <v>Unreported; 1991 WL 277613; 1991 Del. Ch. LEXIS 215</v>
      </c>
      <c r="AG14" t="str">
        <f>TRIM('Coder A'!A14)</f>
        <v>Credit Lyonnais Bank Nederland, N.V. v. Pathe Commc'ns Corp.</v>
      </c>
      <c r="AH14" t="str">
        <f>IF(LEFT(UPPER(TRIM(CLEAN('Coder A'!G14))),1)="Y","Y",IF(LEFT(UPPER(TRIM(CLEAN('Coder A'!G14))),1)="M","M",IF(LEFT(UPPER(TRIM(CLEAN('Coder A'!G14))),1)="N","N","")))</f>
        <v>N</v>
      </c>
      <c r="AI14" t="str">
        <f>IF('Coder A'!E14=1,"Public",IF('Coder A'!E14=2,"Private",IF('Coder A'!E14=3,"Nonprofit","No company / other")))</f>
        <v>Private</v>
      </c>
      <c r="AJ14" t="str">
        <f>IF(LEFT(UPPER(TRIM('Coder A'!I14)),1)="B","Board",IF(LEFT(UPPER(TRIM('Coder A'!I14)),1)="S","Shareholder","Other / Mixed"))</f>
        <v>Shareholder</v>
      </c>
      <c r="AK14" t="str">
        <f>IF(UPPER(TRIM('Coder A'!D14))="S","Delaware Supreme Court","Delaware Court of Chancery")</f>
        <v>Delaware Court of Chancery</v>
      </c>
      <c r="AL14" t="str">
        <f>'Coder A'!F14</f>
        <v>trial</v>
      </c>
      <c r="AQ14" t="str">
        <f t="shared" si="6"/>
        <v>N</v>
      </c>
      <c r="AR14" t="str">
        <f t="shared" si="7"/>
        <v>N</v>
      </c>
      <c r="AS14" t="str">
        <f t="shared" si="8"/>
        <v>Definite non-application (N/N)</v>
      </c>
    </row>
    <row r="15" spans="1:45" x14ac:dyDescent="0.2">
      <c r="A15">
        <f t="shared" si="0"/>
        <v>14</v>
      </c>
      <c r="B15" t="str">
        <f>TRIM('Coder B'!A15)</f>
        <v>City of Westland Police &amp; Fire Ret. Sys. v. Axcelis Tech., Inc.</v>
      </c>
      <c r="C15" t="str">
        <f>TRIM('Coder B'!B15)</f>
        <v>1 A.3d 281</v>
      </c>
      <c r="D15">
        <f>'Coder B'!C15</f>
        <v>2010</v>
      </c>
      <c r="E15" t="str">
        <f t="shared" si="1"/>
        <v>2010s</v>
      </c>
      <c r="F15" t="str">
        <f>IF(UPPER(TRIM('Coder B'!D15))="S","Delaware Supreme Court","Delaware Court of Chancery")</f>
        <v>Delaware Supreme Court</v>
      </c>
      <c r="G15" t="str">
        <f>IF(UPPER(TRIM('Coder B'!D15))="S","Appeal (Delaware Supreme Court)",IF(OR(ISNUMBER(SEARCH("TRO",UPPER('Coder B'!E15))),ISNUMBER(SEARCH("PI",UPPER('Coder B'!E15))),ISNUMBER(SEARCH("PRELIM",UPPER('Coder B'!E15)))),"TRO / Preliminary Injunction",IF(OR(ISNUMBER(SEARCH("MTD",UPPER('Coder B'!E15))),ISNUMBER(SEARCH("DISMISS",UPPER('Coder B'!E15))),ISNUMBER(SEARCH("MJOP",UPPER('Coder B'!E15))),ISNUMBER(SEARCH("PLEAD",UPPER('Coder B'!E15)))),"Motion to Dismiss / Pleadings",IF(OR(ISNUMBER(SEARCH("SJ",UPPER('Coder B'!E15))),ISNUMBER(SEARCH("SUMMARY",UPPER('Coder B'!E15))),ISNUMBER(SEARCH("TRIAL",UPPER('Coder B'!E15))),ISNUMBER(SEARCH("PERMANENT",UPPER('Coder B'!E15)))),"Summary Judgment / Trial","Other / Hybrid / Remand"))))</f>
        <v>Appeal (Delaware Supreme Court)</v>
      </c>
      <c r="H15" t="str">
        <f>IF('Coder B'!F15=1,"Public",IF('Coder B'!F15=2,"Private",IF('Coder B'!F15=3,"Nonprofit","No company / other")))</f>
        <v>Public</v>
      </c>
      <c r="I15" t="str">
        <f t="shared" si="2"/>
        <v>Public</v>
      </c>
      <c r="J15" t="str">
        <f>IF(LEFT(UPPER(TRIM('Coder B'!I15)),1)="B","Board",IF(LEFT(UPPER(TRIM('Coder B'!I15)),1)="S","Shareholder","Other / Mixed"))</f>
        <v>Board</v>
      </c>
      <c r="K15" t="str">
        <f>IF(LEFT(UPPER(TRIM(CLEAN('Coder B'!G15))),1)="Y","Y",IF(LEFT(UPPER(TRIM(CLEAN('Coder B'!G15))),1)="M","M",IF(LEFT(UPPER(TRIM(CLEAN('Coder B'!G15))),1)="N","N","")))</f>
        <v>N</v>
      </c>
      <c r="L15" t="str">
        <f t="shared" si="3"/>
        <v>N</v>
      </c>
      <c r="M15">
        <f>IF(COUNTIF($B$2:B15,B15)=1,1,0)</f>
        <v>1</v>
      </c>
      <c r="N15" t="str">
        <f t="shared" si="4"/>
        <v>Pre-Coster</v>
      </c>
      <c r="O15" t="str">
        <f t="shared" si="5"/>
        <v/>
      </c>
      <c r="AF15" t="str">
        <f>TRIM('Coder A'!B15)</f>
        <v>Unreported; 1991 WL 3151; 1991 Del. Ch. LEXIS 9</v>
      </c>
      <c r="AG15" t="str">
        <f>TRIM('Coder A'!A15)</f>
        <v>Hubbard v. Hollywood Park Realty Enter., Inc.</v>
      </c>
      <c r="AH15" t="str">
        <f>IF(LEFT(UPPER(TRIM(CLEAN('Coder A'!G15))),1)="Y","Y",IF(LEFT(UPPER(TRIM(CLEAN('Coder A'!G15))),1)="M","M",IF(LEFT(UPPER(TRIM(CLEAN('Coder A'!G15))),1)="N","N","")))</f>
        <v>N</v>
      </c>
      <c r="AI15" t="str">
        <f>IF('Coder A'!E15=1,"Public",IF('Coder A'!E15=2,"Private",IF('Coder A'!E15=3,"Nonprofit","No company / other")))</f>
        <v>Private</v>
      </c>
      <c r="AJ15" t="str">
        <f>IF(LEFT(UPPER(TRIM('Coder A'!I15)),1)="B","Board",IF(LEFT(UPPER(TRIM('Coder A'!I15)),1)="S","Shareholder","Other / Mixed"))</f>
        <v>Shareholder</v>
      </c>
      <c r="AK15" t="str">
        <f>IF(UPPER(TRIM('Coder A'!D15))="S","Delaware Supreme Court","Delaware Court of Chancery")</f>
        <v>Delaware Court of Chancery</v>
      </c>
      <c r="AL15" t="str">
        <f>'Coder A'!F15</f>
        <v>PI</v>
      </c>
      <c r="AQ15" t="str">
        <f t="shared" si="6"/>
        <v>N</v>
      </c>
      <c r="AR15" t="str">
        <f t="shared" si="7"/>
        <v>N</v>
      </c>
      <c r="AS15" t="str">
        <f t="shared" si="8"/>
        <v>Definite non-application (N/N)</v>
      </c>
    </row>
    <row r="16" spans="1:45" x14ac:dyDescent="0.2">
      <c r="A16">
        <f t="shared" si="0"/>
        <v>15</v>
      </c>
      <c r="B16" t="str">
        <f>TRIM('Coder B'!A16)</f>
        <v>Concord Fin. Grp. v. Tri-State Motor Transit Co. of Delaware</v>
      </c>
      <c r="C16" t="str">
        <f>TRIM('Coder B'!B16)</f>
        <v>567 A.2d 1</v>
      </c>
      <c r="D16">
        <f>'Coder B'!C16</f>
        <v>1989</v>
      </c>
      <c r="E16" t="str">
        <f t="shared" si="1"/>
        <v>1980s</v>
      </c>
      <c r="F16" t="str">
        <f>IF(UPPER(TRIM('Coder B'!D16))="S","Delaware Supreme Court","Delaware Court of Chancery")</f>
        <v>Delaware Court of Chancery</v>
      </c>
      <c r="G16" t="str">
        <f>IF(UPPER(TRIM('Coder B'!D16))="S","Appeal (Delaware Supreme Court)",IF(OR(ISNUMBER(SEARCH("TRO",UPPER('Coder B'!E16))),ISNUMBER(SEARCH("PI",UPPER('Coder B'!E16))),ISNUMBER(SEARCH("PRELIM",UPPER('Coder B'!E16)))),"TRO / Preliminary Injunction",IF(OR(ISNUMBER(SEARCH("MTD",UPPER('Coder B'!E16))),ISNUMBER(SEARCH("DISMISS",UPPER('Coder B'!E16))),ISNUMBER(SEARCH("MJOP",UPPER('Coder B'!E16))),ISNUMBER(SEARCH("PLEAD",UPPER('Coder B'!E16)))),"Motion to Dismiss / Pleadings",IF(OR(ISNUMBER(SEARCH("SJ",UPPER('Coder B'!E16))),ISNUMBER(SEARCH("SUMMARY",UPPER('Coder B'!E16))),ISNUMBER(SEARCH("TRIAL",UPPER('Coder B'!E16))),ISNUMBER(SEARCH("PERMANENT",UPPER('Coder B'!E16)))),"Summary Judgment / Trial","Other / Hybrid / Remand"))))</f>
        <v>Summary Judgment / Trial</v>
      </c>
      <c r="H16" t="str">
        <f>IF('Coder B'!F16=1,"Public",IF('Coder B'!F16=2,"Private",IF('Coder B'!F16=3,"Nonprofit","No company / other")))</f>
        <v>Private</v>
      </c>
      <c r="I16" t="str">
        <f t="shared" si="2"/>
        <v>Private</v>
      </c>
      <c r="J16" t="str">
        <f>IF(LEFT(UPPER(TRIM('Coder B'!I16)),1)="B","Board",IF(LEFT(UPPER(TRIM('Coder B'!I16)),1)="S","Shareholder","Other / Mixed"))</f>
        <v>Board</v>
      </c>
      <c r="K16" t="str">
        <f>IF(LEFT(UPPER(TRIM(CLEAN('Coder B'!G16))),1)="Y","Y",IF(LEFT(UPPER(TRIM(CLEAN('Coder B'!G16))),1)="M","M",IF(LEFT(UPPER(TRIM(CLEAN('Coder B'!G16))),1)="N","N","")))</f>
        <v>N</v>
      </c>
      <c r="L16" t="str">
        <f t="shared" si="3"/>
        <v>N</v>
      </c>
      <c r="M16">
        <f>IF(COUNTIF($B$2:B16,B16)=1,1,0)</f>
        <v>1</v>
      </c>
      <c r="N16" t="str">
        <f t="shared" si="4"/>
        <v>Pre-Coster</v>
      </c>
      <c r="O16" t="str">
        <f t="shared" si="5"/>
        <v/>
      </c>
      <c r="AF16" t="str">
        <f>TRIM('Coder A'!B16)</f>
        <v>Unreported;1991 WL 1182613</v>
      </c>
      <c r="AG16" t="str">
        <f>TRIM('Coder A'!A16)</f>
        <v>Staub v. Reading &amp; Bates Corp.</v>
      </c>
      <c r="AH16" t="str">
        <f>IF(LEFT(UPPER(TRIM(CLEAN('Coder A'!G16))),1)="Y","Y",IF(LEFT(UPPER(TRIM(CLEAN('Coder A'!G16))),1)="M","M",IF(LEFT(UPPER(TRIM(CLEAN('Coder A'!G16))),1)="N","N","")))</f>
        <v>N</v>
      </c>
      <c r="AI16" t="str">
        <f>IF('Coder A'!E16=1,"Public",IF('Coder A'!E16=2,"Private",IF('Coder A'!E16=3,"Nonprofit","No company / other")))</f>
        <v>Private</v>
      </c>
      <c r="AJ16" t="str">
        <f>IF(LEFT(UPPER(TRIM('Coder A'!I16)),1)="B","Board",IF(LEFT(UPPER(TRIM('Coder A'!I16)),1)="S","Shareholder","Other / Mixed"))</f>
        <v>Board</v>
      </c>
      <c r="AK16" t="str">
        <f>IF(UPPER(TRIM('Coder A'!D16))="S","Delaware Supreme Court","Delaware Court of Chancery")</f>
        <v>Delaware Court of Chancery</v>
      </c>
      <c r="AL16" t="str">
        <f>'Coder A'!F16</f>
        <v>MSJ</v>
      </c>
      <c r="AQ16" t="str">
        <f t="shared" si="6"/>
        <v>N</v>
      </c>
      <c r="AR16" t="str">
        <f t="shared" si="7"/>
        <v>N</v>
      </c>
      <c r="AS16" t="str">
        <f t="shared" si="8"/>
        <v>Definite non-application (N/N)</v>
      </c>
    </row>
    <row r="17" spans="1:45" x14ac:dyDescent="0.2">
      <c r="A17">
        <f t="shared" si="0"/>
        <v>16</v>
      </c>
      <c r="B17" t="str">
        <f>TRIM('Coder B'!A17)</f>
        <v>Gantler v. Stephens</v>
      </c>
      <c r="C17" t="str">
        <f>TRIM('Coder B'!B17)</f>
        <v>965 A.2d 695</v>
      </c>
      <c r="D17">
        <f>'Coder B'!C17</f>
        <v>2009</v>
      </c>
      <c r="E17" t="str">
        <f t="shared" si="1"/>
        <v>2000s</v>
      </c>
      <c r="F17" t="str">
        <f>IF(UPPER(TRIM('Coder B'!D17))="S","Delaware Supreme Court","Delaware Court of Chancery")</f>
        <v>Delaware Supreme Court</v>
      </c>
      <c r="G17" t="str">
        <f>IF(UPPER(TRIM('Coder B'!D17))="S","Appeal (Delaware Supreme Court)",IF(OR(ISNUMBER(SEARCH("TRO",UPPER('Coder B'!E17))),ISNUMBER(SEARCH("PI",UPPER('Coder B'!E17))),ISNUMBER(SEARCH("PRELIM",UPPER('Coder B'!E17)))),"TRO / Preliminary Injunction",IF(OR(ISNUMBER(SEARCH("MTD",UPPER('Coder B'!E17))),ISNUMBER(SEARCH("DISMISS",UPPER('Coder B'!E17))),ISNUMBER(SEARCH("MJOP",UPPER('Coder B'!E17))),ISNUMBER(SEARCH("PLEAD",UPPER('Coder B'!E17)))),"Motion to Dismiss / Pleadings",IF(OR(ISNUMBER(SEARCH("SJ",UPPER('Coder B'!E17))),ISNUMBER(SEARCH("SUMMARY",UPPER('Coder B'!E17))),ISNUMBER(SEARCH("TRIAL",UPPER('Coder B'!E17))),ISNUMBER(SEARCH("PERMANENT",UPPER('Coder B'!E17)))),"Summary Judgment / Trial","Other / Hybrid / Remand"))))</f>
        <v>Appeal (Delaware Supreme Court)</v>
      </c>
      <c r="H17" t="str">
        <f>IF('Coder B'!F17=1,"Public",IF('Coder B'!F17=2,"Private",IF('Coder B'!F17=3,"Nonprofit","No company / other")))</f>
        <v>Public</v>
      </c>
      <c r="I17" t="str">
        <f t="shared" si="2"/>
        <v>Public</v>
      </c>
      <c r="J17" t="str">
        <f>IF(LEFT(UPPER(TRIM('Coder B'!I17)),1)="B","Board",IF(LEFT(UPPER(TRIM('Coder B'!I17)),1)="S","Shareholder","Other / Mixed"))</f>
        <v>Shareholder</v>
      </c>
      <c r="K17" t="str">
        <f>IF(LEFT(UPPER(TRIM(CLEAN('Coder B'!G17))),1)="Y","Y",IF(LEFT(UPPER(TRIM(CLEAN('Coder B'!G17))),1)="M","M",IF(LEFT(UPPER(TRIM(CLEAN('Coder B'!G17))),1)="N","N","")))</f>
        <v>N</v>
      </c>
      <c r="L17" t="str">
        <f t="shared" si="3"/>
        <v>N</v>
      </c>
      <c r="M17">
        <f>IF(COUNTIF($B$2:B17,B17)=1,1,0)</f>
        <v>1</v>
      </c>
      <c r="N17" t="str">
        <f t="shared" si="4"/>
        <v>Pre-Coster</v>
      </c>
      <c r="O17" t="str">
        <f t="shared" si="5"/>
        <v/>
      </c>
      <c r="AF17" t="str">
        <f>TRIM('Coder A'!B17)</f>
        <v>Unreported; 1991 WL 80223; 1991 Del. Ch. LEXIS 85</v>
      </c>
      <c r="AG17" t="str">
        <f>TRIM('Coder A'!A17)</f>
        <v>Sutton Holding Corp. v. DeSoto, Inc.</v>
      </c>
      <c r="AH17" t="str">
        <f>IF(LEFT(UPPER(TRIM(CLEAN('Coder A'!G17))),1)="Y","Y",IF(LEFT(UPPER(TRIM(CLEAN('Coder A'!G17))),1)="M","M",IF(LEFT(UPPER(TRIM(CLEAN('Coder A'!G17))),1)="N","N","")))</f>
        <v>M</v>
      </c>
      <c r="AI17" t="str">
        <f>IF('Coder A'!E17=1,"Public",IF('Coder A'!E17=2,"Private",IF('Coder A'!E17=3,"Nonprofit","No company / other")))</f>
        <v>Public</v>
      </c>
      <c r="AJ17" t="str">
        <f>IF(LEFT(UPPER(TRIM('Coder A'!I17)),1)="B","Board",IF(LEFT(UPPER(TRIM('Coder A'!I17)),1)="S","Shareholder","Other / Mixed"))</f>
        <v>Board</v>
      </c>
      <c r="AK17" t="str">
        <f>IF(UPPER(TRIM('Coder A'!D17))="S","Delaware Supreme Court","Delaware Court of Chancery")</f>
        <v>Delaware Court of Chancery</v>
      </c>
      <c r="AL17" t="str">
        <f>'Coder A'!F17</f>
        <v>SJ</v>
      </c>
      <c r="AQ17" t="str">
        <f t="shared" si="6"/>
        <v>N</v>
      </c>
      <c r="AR17" t="str">
        <f t="shared" si="7"/>
        <v>N</v>
      </c>
      <c r="AS17" t="str">
        <f t="shared" si="8"/>
        <v>Definite non-application (N/N)</v>
      </c>
    </row>
    <row r="18" spans="1:45" x14ac:dyDescent="0.2">
      <c r="A18">
        <f t="shared" si="0"/>
        <v>17</v>
      </c>
      <c r="B18" t="str">
        <f>TRIM('Coder B'!A18)</f>
        <v>Hill Int'l, Inc. v. Opportunity Partners L.P.</v>
      </c>
      <c r="C18" t="str">
        <f>TRIM('Coder B'!B18)</f>
        <v>119 A.3d 30</v>
      </c>
      <c r="D18">
        <f>'Coder B'!C18</f>
        <v>2015</v>
      </c>
      <c r="E18" t="str">
        <f t="shared" si="1"/>
        <v>2010s</v>
      </c>
      <c r="F18" t="str">
        <f>IF(UPPER(TRIM('Coder B'!D18))="S","Delaware Supreme Court","Delaware Court of Chancery")</f>
        <v>Delaware Supreme Court</v>
      </c>
      <c r="G18" t="str">
        <f>IF(UPPER(TRIM('Coder B'!D18))="S","Appeal (Delaware Supreme Court)",IF(OR(ISNUMBER(SEARCH("TRO",UPPER('Coder B'!E18))),ISNUMBER(SEARCH("PI",UPPER('Coder B'!E18))),ISNUMBER(SEARCH("PRELIM",UPPER('Coder B'!E18)))),"TRO / Preliminary Injunction",IF(OR(ISNUMBER(SEARCH("MTD",UPPER('Coder B'!E18))),ISNUMBER(SEARCH("DISMISS",UPPER('Coder B'!E18))),ISNUMBER(SEARCH("MJOP",UPPER('Coder B'!E18))),ISNUMBER(SEARCH("PLEAD",UPPER('Coder B'!E18)))),"Motion to Dismiss / Pleadings",IF(OR(ISNUMBER(SEARCH("SJ",UPPER('Coder B'!E18))),ISNUMBER(SEARCH("SUMMARY",UPPER('Coder B'!E18))),ISNUMBER(SEARCH("TRIAL",UPPER('Coder B'!E18))),ISNUMBER(SEARCH("PERMANENT",UPPER('Coder B'!E18)))),"Summary Judgment / Trial","Other / Hybrid / Remand"))))</f>
        <v>Appeal (Delaware Supreme Court)</v>
      </c>
      <c r="H18" t="str">
        <f>IF('Coder B'!F18=1,"Public",IF('Coder B'!F18=2,"Private",IF('Coder B'!F18=3,"Nonprofit","No company / other")))</f>
        <v>Public</v>
      </c>
      <c r="I18" t="str">
        <f t="shared" si="2"/>
        <v>Public</v>
      </c>
      <c r="J18" t="str">
        <f>IF(LEFT(UPPER(TRIM('Coder B'!I18)),1)="B","Board",IF(LEFT(UPPER(TRIM('Coder B'!I18)),1)="S","Shareholder","Other / Mixed"))</f>
        <v>Shareholder</v>
      </c>
      <c r="K18" t="str">
        <f>IF(LEFT(UPPER(TRIM(CLEAN('Coder B'!G18))),1)="Y","Y",IF(LEFT(UPPER(TRIM(CLEAN('Coder B'!G18))),1)="M","M",IF(LEFT(UPPER(TRIM(CLEAN('Coder B'!G18))),1)="N","N","")))</f>
        <v>N</v>
      </c>
      <c r="L18" t="str">
        <f t="shared" si="3"/>
        <v>N</v>
      </c>
      <c r="M18">
        <f>IF(COUNTIF($B$2:B18,B18)=1,1,0)</f>
        <v>1</v>
      </c>
      <c r="N18" t="str">
        <f t="shared" si="4"/>
        <v>Pre-Coster</v>
      </c>
      <c r="O18" t="str">
        <f t="shared" si="5"/>
        <v/>
      </c>
      <c r="AF18" t="str">
        <f>TRIM('Coder A'!B18)</f>
        <v>606 A.2d 75</v>
      </c>
      <c r="AG18" t="str">
        <f>TRIM('Coder A'!A18)</f>
        <v>Stroud v. Grace</v>
      </c>
      <c r="AH18" t="str">
        <f>IF(LEFT(UPPER(TRIM(CLEAN('Coder A'!G18))),1)="Y","Y",IF(LEFT(UPPER(TRIM(CLEAN('Coder A'!G18))),1)="M","M",IF(LEFT(UPPER(TRIM(CLEAN('Coder A'!G18))),1)="N","N","")))</f>
        <v>N</v>
      </c>
      <c r="AI18" t="str">
        <f>IF('Coder A'!E18=1,"Public",IF('Coder A'!E18=2,"Private",IF('Coder A'!E18=3,"Nonprofit","No company / other")))</f>
        <v>Private</v>
      </c>
      <c r="AJ18" t="str">
        <f>IF(LEFT(UPPER(TRIM('Coder A'!I18)),1)="B","Board",IF(LEFT(UPPER(TRIM('Coder A'!I18)),1)="S","Shareholder","Other / Mixed"))</f>
        <v>Board</v>
      </c>
      <c r="AK18" t="str">
        <f>IF(UPPER(TRIM('Coder A'!D18))="S","Delaware Supreme Court","Delaware Court of Chancery")</f>
        <v>Delaware Supreme Court</v>
      </c>
      <c r="AL18" t="str">
        <f>'Coder A'!F18</f>
        <v>Appeal</v>
      </c>
      <c r="AQ18" t="str">
        <f t="shared" si="6"/>
        <v>N</v>
      </c>
      <c r="AR18" t="str">
        <f t="shared" si="7"/>
        <v>N</v>
      </c>
      <c r="AS18" t="str">
        <f t="shared" si="8"/>
        <v>Definite non-application (N/N)</v>
      </c>
    </row>
    <row r="19" spans="1:45" x14ac:dyDescent="0.2">
      <c r="A19">
        <f t="shared" si="0"/>
        <v>18</v>
      </c>
      <c r="B19" t="str">
        <f>TRIM('Coder B'!A19)</f>
        <v>Shamrock Holdings, Inc. v. Polaroid Corp.</v>
      </c>
      <c r="C19" t="str">
        <f>TRIM('Coder B'!B19)</f>
        <v>559 A.2d 278</v>
      </c>
      <c r="D19">
        <f>'Coder B'!C19</f>
        <v>1989</v>
      </c>
      <c r="E19" t="str">
        <f t="shared" si="1"/>
        <v>1980s</v>
      </c>
      <c r="F19" t="str">
        <f>IF(UPPER(TRIM('Coder B'!D19))="S","Delaware Supreme Court","Delaware Court of Chancery")</f>
        <v>Delaware Court of Chancery</v>
      </c>
      <c r="G19" t="str">
        <f>IF(UPPER(TRIM('Coder B'!D19))="S","Appeal (Delaware Supreme Court)",IF(OR(ISNUMBER(SEARCH("TRO",UPPER('Coder B'!E19))),ISNUMBER(SEARCH("PI",UPPER('Coder B'!E19))),ISNUMBER(SEARCH("PRELIM",UPPER('Coder B'!E19)))),"TRO / Preliminary Injunction",IF(OR(ISNUMBER(SEARCH("MTD",UPPER('Coder B'!E19))),ISNUMBER(SEARCH("DISMISS",UPPER('Coder B'!E19))),ISNUMBER(SEARCH("MJOP",UPPER('Coder B'!E19))),ISNUMBER(SEARCH("PLEAD",UPPER('Coder B'!E19)))),"Motion to Dismiss / Pleadings",IF(OR(ISNUMBER(SEARCH("SJ",UPPER('Coder B'!E19))),ISNUMBER(SEARCH("SUMMARY",UPPER('Coder B'!E19))),ISNUMBER(SEARCH("TRIAL",UPPER('Coder B'!E19))),ISNUMBER(SEARCH("PERMANENT",UPPER('Coder B'!E19)))),"Summary Judgment / Trial","Other / Hybrid / Remand"))))</f>
        <v>TRO / Preliminary Injunction</v>
      </c>
      <c r="H19" t="str">
        <f>IF('Coder B'!F19=1,"Public",IF('Coder B'!F19=2,"Private",IF('Coder B'!F19=3,"Nonprofit","No company / other")))</f>
        <v>Public</v>
      </c>
      <c r="I19" t="str">
        <f t="shared" si="2"/>
        <v>Public</v>
      </c>
      <c r="J19" t="str">
        <f>IF(LEFT(UPPER(TRIM('Coder B'!I19)),1)="B","Board",IF(LEFT(UPPER(TRIM('Coder B'!I19)),1)="S","Shareholder","Other / Mixed"))</f>
        <v>Board</v>
      </c>
      <c r="K19" t="str">
        <f>IF(LEFT(UPPER(TRIM(CLEAN('Coder B'!G19))),1)="Y","Y",IF(LEFT(UPPER(TRIM(CLEAN('Coder B'!G19))),1)="M","M",IF(LEFT(UPPER(TRIM(CLEAN('Coder B'!G19))),1)="N","N","")))</f>
        <v>N</v>
      </c>
      <c r="L19" t="str">
        <f t="shared" si="3"/>
        <v>N</v>
      </c>
      <c r="M19">
        <f>IF(COUNTIF($B$2:B19,B19)=1,1,0)</f>
        <v>1</v>
      </c>
      <c r="N19" t="str">
        <f t="shared" si="4"/>
        <v>Pre-Coster</v>
      </c>
      <c r="O19" t="str">
        <f t="shared" si="5"/>
        <v/>
      </c>
      <c r="AF19" t="str">
        <f>TRIM('Coder A'!B19)</f>
        <v>Unreported; 1993 WL 432779; 1993 Del. Ch. LEXIS 231</v>
      </c>
      <c r="AG19" t="str">
        <f>TRIM('Coder A'!A19)</f>
        <v>Commonwealth Assocs. v. Providence Health Care, Inc.</v>
      </c>
      <c r="AH19" t="str">
        <f>IF(LEFT(UPPER(TRIM(CLEAN('Coder A'!G19))),1)="Y","Y",IF(LEFT(UPPER(TRIM(CLEAN('Coder A'!G19))),1)="M","M",IF(LEFT(UPPER(TRIM(CLEAN('Coder A'!G19))),1)="N","N","")))</f>
        <v>M</v>
      </c>
      <c r="AI19" t="str">
        <f>IF('Coder A'!E19=1,"Public",IF('Coder A'!E19=2,"Private",IF('Coder A'!E19=3,"Nonprofit","No company / other")))</f>
        <v>Public</v>
      </c>
      <c r="AJ19" t="str">
        <f>IF(LEFT(UPPER(TRIM('Coder A'!I19)),1)="B","Board",IF(LEFT(UPPER(TRIM('Coder A'!I19)),1)="S","Shareholder","Other / Mixed"))</f>
        <v>Shareholder</v>
      </c>
      <c r="AK19" t="str">
        <f>IF(UPPER(TRIM('Coder A'!D19))="S","Delaware Supreme Court","Delaware Court of Chancery")</f>
        <v>Delaware Court of Chancery</v>
      </c>
      <c r="AL19" t="str">
        <f>'Coder A'!F19</f>
        <v>PI</v>
      </c>
      <c r="AQ19" t="str">
        <f t="shared" si="6"/>
        <v>N</v>
      </c>
      <c r="AR19" t="str">
        <f t="shared" si="7"/>
        <v>N</v>
      </c>
      <c r="AS19" t="str">
        <f t="shared" si="8"/>
        <v>Definite non-application (N/N)</v>
      </c>
    </row>
    <row r="20" spans="1:45" x14ac:dyDescent="0.2">
      <c r="A20">
        <f t="shared" si="0"/>
        <v>19</v>
      </c>
      <c r="B20" t="str">
        <f>TRIM('Coder B'!A20)</f>
        <v>H.F. Ahmanson &amp; Co. v. Great Wn. Fin. Corp.</v>
      </c>
      <c r="C20" t="str">
        <f>TRIM('Coder B'!B20)</f>
        <v>Unreported; 1997 WL 305824; 1997 Del. Ch. LEXIS 84</v>
      </c>
      <c r="D20">
        <f>'Coder B'!C20</f>
        <v>1997</v>
      </c>
      <c r="E20" t="str">
        <f t="shared" si="1"/>
        <v>1990s</v>
      </c>
      <c r="F20" t="str">
        <f>IF(UPPER(TRIM('Coder B'!D20))="S","Delaware Supreme Court","Delaware Court of Chancery")</f>
        <v>Delaware Court of Chancery</v>
      </c>
      <c r="G20" t="str">
        <f>IF(UPPER(TRIM('Coder B'!D20))="S","Appeal (Delaware Supreme Court)",IF(OR(ISNUMBER(SEARCH("TRO",UPPER('Coder B'!E20))),ISNUMBER(SEARCH("PI",UPPER('Coder B'!E20))),ISNUMBER(SEARCH("PRELIM",UPPER('Coder B'!E20)))),"TRO / Preliminary Injunction",IF(OR(ISNUMBER(SEARCH("MTD",UPPER('Coder B'!E20))),ISNUMBER(SEARCH("DISMISS",UPPER('Coder B'!E20))),ISNUMBER(SEARCH("MJOP",UPPER('Coder B'!E20))),ISNUMBER(SEARCH("PLEAD",UPPER('Coder B'!E20)))),"Motion to Dismiss / Pleadings",IF(OR(ISNUMBER(SEARCH("SJ",UPPER('Coder B'!E20))),ISNUMBER(SEARCH("SUMMARY",UPPER('Coder B'!E20))),ISNUMBER(SEARCH("TRIAL",UPPER('Coder B'!E20))),ISNUMBER(SEARCH("PERMANENT",UPPER('Coder B'!E20)))),"Summary Judgment / Trial","Other / Hybrid / Remand"))))</f>
        <v>Summary Judgment / Trial</v>
      </c>
      <c r="H20" t="str">
        <f>IF('Coder B'!F20=1,"Public",IF('Coder B'!F20=2,"Private",IF('Coder B'!F20=3,"Nonprofit","No company / other")))</f>
        <v>Public</v>
      </c>
      <c r="I20" t="str">
        <f t="shared" si="2"/>
        <v>Public</v>
      </c>
      <c r="J20" t="str">
        <f>IF(LEFT(UPPER(TRIM('Coder B'!I20)),1)="B","Board",IF(LEFT(UPPER(TRIM('Coder B'!I20)),1)="S","Shareholder","Other / Mixed"))</f>
        <v>Board</v>
      </c>
      <c r="K20" t="str">
        <f>IF(LEFT(UPPER(TRIM(CLEAN('Coder B'!G20))),1)="Y","Y",IF(LEFT(UPPER(TRIM(CLEAN('Coder B'!G20))),1)="M","M",IF(LEFT(UPPER(TRIM(CLEAN('Coder B'!G20))),1)="N","N","")))</f>
        <v>N</v>
      </c>
      <c r="L20" t="str">
        <f t="shared" si="3"/>
        <v>N</v>
      </c>
      <c r="M20">
        <f>IF(COUNTIF($B$2:B20,B20)=1,1,0)</f>
        <v>1</v>
      </c>
      <c r="N20" t="str">
        <f t="shared" si="4"/>
        <v>Pre-Coster</v>
      </c>
      <c r="O20" t="str">
        <f t="shared" si="5"/>
        <v/>
      </c>
      <c r="AF20" t="str">
        <f>TRIM('Coder A'!B20)</f>
        <v>658 A.2d 176</v>
      </c>
      <c r="AG20" t="str">
        <f>TRIM('Coder A'!A20)</f>
        <v>Glazer v. Zapata Corp.</v>
      </c>
      <c r="AH20" t="str">
        <f>IF(LEFT(UPPER(TRIM(CLEAN('Coder A'!G20))),1)="Y","Y",IF(LEFT(UPPER(TRIM(CLEAN('Coder A'!G20))),1)="M","M",IF(LEFT(UPPER(TRIM(CLEAN('Coder A'!G20))),1)="N","N","")))</f>
        <v>N</v>
      </c>
      <c r="AI20" t="str">
        <f>IF('Coder A'!E20=1,"Public",IF('Coder A'!E20=2,"Private",IF('Coder A'!E20=3,"Nonprofit","No company / other")))</f>
        <v>Public</v>
      </c>
      <c r="AJ20" t="str">
        <f>IF(LEFT(UPPER(TRIM('Coder A'!I20)),1)="B","Board",IF(LEFT(UPPER(TRIM('Coder A'!I20)),1)="S","Shareholder","Other / Mixed"))</f>
        <v>Board</v>
      </c>
      <c r="AK20" t="str">
        <f>IF(UPPER(TRIM('Coder A'!D20))="S","Delaware Supreme Court","Delaware Court of Chancery")</f>
        <v>Delaware Court of Chancery</v>
      </c>
      <c r="AL20" t="str">
        <f>'Coder A'!F20</f>
        <v>PI</v>
      </c>
      <c r="AQ20" t="str">
        <f t="shared" si="6"/>
        <v>N</v>
      </c>
      <c r="AR20" t="str">
        <f t="shared" si="7"/>
        <v>N</v>
      </c>
      <c r="AS20" t="str">
        <f t="shared" si="8"/>
        <v>Definite non-application (N/N)</v>
      </c>
    </row>
    <row r="21" spans="1:45" x14ac:dyDescent="0.2">
      <c r="A21">
        <f t="shared" si="0"/>
        <v>20</v>
      </c>
      <c r="B21" t="str">
        <f>TRIM('Coder B'!A21)</f>
        <v>In re Gaylord Container Corp. S'holders Litig.</v>
      </c>
      <c r="C21" t="str">
        <f>TRIM('Coder B'!B21)</f>
        <v>753 A.2d 462</v>
      </c>
      <c r="D21">
        <f>'Coder B'!C21</f>
        <v>2000</v>
      </c>
      <c r="E21" t="str">
        <f t="shared" si="1"/>
        <v>2000s</v>
      </c>
      <c r="F21" t="str">
        <f>IF(UPPER(TRIM('Coder B'!D21))="S","Delaware Supreme Court","Delaware Court of Chancery")</f>
        <v>Delaware Court of Chancery</v>
      </c>
      <c r="G21" t="str">
        <f>IF(UPPER(TRIM('Coder B'!D21))="S","Appeal (Delaware Supreme Court)",IF(OR(ISNUMBER(SEARCH("TRO",UPPER('Coder B'!E21))),ISNUMBER(SEARCH("PI",UPPER('Coder B'!E21))),ISNUMBER(SEARCH("PRELIM",UPPER('Coder B'!E21)))),"TRO / Preliminary Injunction",IF(OR(ISNUMBER(SEARCH("MTD",UPPER('Coder B'!E21))),ISNUMBER(SEARCH("DISMISS",UPPER('Coder B'!E21))),ISNUMBER(SEARCH("MJOP",UPPER('Coder B'!E21))),ISNUMBER(SEARCH("PLEAD",UPPER('Coder B'!E21)))),"Motion to Dismiss / Pleadings",IF(OR(ISNUMBER(SEARCH("SJ",UPPER('Coder B'!E21))),ISNUMBER(SEARCH("SUMMARY",UPPER('Coder B'!E21))),ISNUMBER(SEARCH("TRIAL",UPPER('Coder B'!E21))),ISNUMBER(SEARCH("PERMANENT",UPPER('Coder B'!E21)))),"Summary Judgment / Trial","Other / Hybrid / Remand"))))</f>
        <v>Summary Judgment / Trial</v>
      </c>
      <c r="H21" t="str">
        <f>IF('Coder B'!F21=1,"Public",IF('Coder B'!F21=2,"Private",IF('Coder B'!F21=3,"Nonprofit","No company / other")))</f>
        <v>Public</v>
      </c>
      <c r="I21" t="str">
        <f t="shared" si="2"/>
        <v>Public</v>
      </c>
      <c r="J21" t="str">
        <f>IF(LEFT(UPPER(TRIM('Coder B'!I21)),1)="B","Board",IF(LEFT(UPPER(TRIM('Coder B'!I21)),1)="S","Shareholder","Other / Mixed"))</f>
        <v>Board</v>
      </c>
      <c r="K21" t="str">
        <f>IF(LEFT(UPPER(TRIM(CLEAN('Coder B'!G21))),1)="Y","Y",IF(LEFT(UPPER(TRIM(CLEAN('Coder B'!G21))),1)="M","M",IF(LEFT(UPPER(TRIM(CLEAN('Coder B'!G21))),1)="N","N","")))</f>
        <v>N</v>
      </c>
      <c r="L21" t="str">
        <f t="shared" si="3"/>
        <v>N</v>
      </c>
      <c r="M21">
        <f>IF(COUNTIF($B$2:B21,B21)=1,1,0)</f>
        <v>1</v>
      </c>
      <c r="N21" t="str">
        <f t="shared" si="4"/>
        <v>Pre-Coster</v>
      </c>
      <c r="O21" t="str">
        <f t="shared" si="5"/>
        <v/>
      </c>
      <c r="AF21" t="str">
        <f>TRIM('Coder A'!B21)</f>
        <v>651 A.2d 772</v>
      </c>
      <c r="AG21" t="str">
        <f>TRIM('Coder A'!A21)</f>
        <v>Allison v. Preston</v>
      </c>
      <c r="AH21" t="str">
        <f>IF(LEFT(UPPER(TRIM(CLEAN('Coder A'!G21))),1)="Y","Y",IF(LEFT(UPPER(TRIM(CLEAN('Coder A'!G21))),1)="M","M",IF(LEFT(UPPER(TRIM(CLEAN('Coder A'!G21))),1)="N","N","")))</f>
        <v>N</v>
      </c>
      <c r="AI21" t="str">
        <f>IF('Coder A'!E21=1,"Public",IF('Coder A'!E21=2,"Private",IF('Coder A'!E21=3,"Nonprofit","No company / other")))</f>
        <v>Private</v>
      </c>
      <c r="AJ21" t="str">
        <f>IF(LEFT(UPPER(TRIM('Coder A'!I21)),1)="B","Board",IF(LEFT(UPPER(TRIM('Coder A'!I21)),1)="S","Shareholder","Other / Mixed"))</f>
        <v>Shareholder</v>
      </c>
      <c r="AK21" t="str">
        <f>IF(UPPER(TRIM('Coder A'!D21))="S","Delaware Supreme Court","Delaware Court of Chancery")</f>
        <v>Delaware Court of Chancery</v>
      </c>
      <c r="AL21" t="str">
        <f>'Coder A'!F21</f>
        <v>DJ</v>
      </c>
      <c r="AQ21" t="str">
        <f t="shared" si="6"/>
        <v>N</v>
      </c>
      <c r="AR21" t="str">
        <f t="shared" si="7"/>
        <v>N</v>
      </c>
      <c r="AS21" t="str">
        <f t="shared" si="8"/>
        <v>Definite non-application (N/N)</v>
      </c>
    </row>
    <row r="22" spans="1:45" x14ac:dyDescent="0.2">
      <c r="A22">
        <f t="shared" si="0"/>
        <v>21</v>
      </c>
      <c r="B22" t="str">
        <f>TRIM('Coder B'!A22)</f>
        <v>Aquila, Inc. v. Quanta Servs., Inc.</v>
      </c>
      <c r="C22" t="str">
        <f>TRIM('Coder B'!B22)</f>
        <v>805 A.2d 196</v>
      </c>
      <c r="D22">
        <f>'Coder B'!C22</f>
        <v>2002</v>
      </c>
      <c r="E22" t="str">
        <f t="shared" si="1"/>
        <v>2000s</v>
      </c>
      <c r="F22" t="str">
        <f>IF(UPPER(TRIM('Coder B'!D22))="S","Delaware Supreme Court","Delaware Court of Chancery")</f>
        <v>Delaware Court of Chancery</v>
      </c>
      <c r="G22" t="str">
        <f>IF(UPPER(TRIM('Coder B'!D22))="S","Appeal (Delaware Supreme Court)",IF(OR(ISNUMBER(SEARCH("TRO",UPPER('Coder B'!E22))),ISNUMBER(SEARCH("PI",UPPER('Coder B'!E22))),ISNUMBER(SEARCH("PRELIM",UPPER('Coder B'!E22)))),"TRO / Preliminary Injunction",IF(OR(ISNUMBER(SEARCH("MTD",UPPER('Coder B'!E22))),ISNUMBER(SEARCH("DISMISS",UPPER('Coder B'!E22))),ISNUMBER(SEARCH("MJOP",UPPER('Coder B'!E22))),ISNUMBER(SEARCH("PLEAD",UPPER('Coder B'!E22)))),"Motion to Dismiss / Pleadings",IF(OR(ISNUMBER(SEARCH("SJ",UPPER('Coder B'!E22))),ISNUMBER(SEARCH("SUMMARY",UPPER('Coder B'!E22))),ISNUMBER(SEARCH("TRIAL",UPPER('Coder B'!E22))),ISNUMBER(SEARCH("PERMANENT",UPPER('Coder B'!E22)))),"Summary Judgment / Trial","Other / Hybrid / Remand"))))</f>
        <v>TRO / Preliminary Injunction</v>
      </c>
      <c r="H22" t="str">
        <f>IF('Coder B'!F22=1,"Public",IF('Coder B'!F22=2,"Private",IF('Coder B'!F22=3,"Nonprofit","No company / other")))</f>
        <v>Public</v>
      </c>
      <c r="I22" t="str">
        <f t="shared" si="2"/>
        <v>Public</v>
      </c>
      <c r="J22" t="str">
        <f>IF(LEFT(UPPER(TRIM('Coder B'!I22)),1)="B","Board",IF(LEFT(UPPER(TRIM('Coder B'!I22)),1)="S","Shareholder","Other / Mixed"))</f>
        <v>Board</v>
      </c>
      <c r="K22" t="str">
        <f>IF(LEFT(UPPER(TRIM(CLEAN('Coder B'!G22))),1)="Y","Y",IF(LEFT(UPPER(TRIM(CLEAN('Coder B'!G22))),1)="M","M",IF(LEFT(UPPER(TRIM(CLEAN('Coder B'!G22))),1)="N","N","")))</f>
        <v>N</v>
      </c>
      <c r="L22" t="str">
        <f t="shared" si="3"/>
        <v>N</v>
      </c>
      <c r="M22">
        <f>IF(COUNTIF($B$2:B22,B22)=1,1,0)</f>
        <v>1</v>
      </c>
      <c r="N22" t="str">
        <f t="shared" si="4"/>
        <v>Pre-Coster</v>
      </c>
      <c r="O22" t="str">
        <f t="shared" si="5"/>
        <v/>
      </c>
      <c r="AF22" t="str">
        <f>TRIM('Coder A'!B22)</f>
        <v>650 A.2d 1270</v>
      </c>
      <c r="AG22" t="str">
        <f>TRIM('Coder A'!A22)</f>
        <v>Arnold v. Soc'y for Sav. Bankcorp, Inc.</v>
      </c>
      <c r="AH22" t="str">
        <f>IF(LEFT(UPPER(TRIM(CLEAN('Coder A'!G22))),1)="Y","Y",IF(LEFT(UPPER(TRIM(CLEAN('Coder A'!G22))),1)="M","M",IF(LEFT(UPPER(TRIM(CLEAN('Coder A'!G22))),1)="N","N","")))</f>
        <v>N</v>
      </c>
      <c r="AI22" t="str">
        <f>IF('Coder A'!E22=1,"Public",IF('Coder A'!E22=2,"Private",IF('Coder A'!E22=3,"Nonprofit","No company / other")))</f>
        <v>Public</v>
      </c>
      <c r="AJ22" t="str">
        <f>IF(LEFT(UPPER(TRIM('Coder A'!I22)),1)="B","Board",IF(LEFT(UPPER(TRIM('Coder A'!I22)),1)="S","Shareholder","Other / Mixed"))</f>
        <v>Board</v>
      </c>
      <c r="AK22" t="str">
        <f>IF(UPPER(TRIM('Coder A'!D22))="S","Delaware Supreme Court","Delaware Court of Chancery")</f>
        <v>Delaware Supreme Court</v>
      </c>
      <c r="AL22" t="str">
        <f>'Coder A'!F22</f>
        <v xml:space="preserve">Appeal </v>
      </c>
      <c r="AQ22" t="str">
        <f t="shared" si="6"/>
        <v>N</v>
      </c>
      <c r="AR22" t="str">
        <f t="shared" si="7"/>
        <v>N</v>
      </c>
      <c r="AS22" t="str">
        <f t="shared" si="8"/>
        <v>Definite non-application (N/N)</v>
      </c>
    </row>
    <row r="23" spans="1:45" x14ac:dyDescent="0.2">
      <c r="A23">
        <f t="shared" si="0"/>
        <v>22</v>
      </c>
      <c r="B23" t="str">
        <f>TRIM('Coder B'!A23)</f>
        <v>Stahl v. Apple Bancorp, Inc.</v>
      </c>
      <c r="C23" t="str">
        <f>TRIM('Coder B'!B23)</f>
        <v>579 A.2d 1115</v>
      </c>
      <c r="D23">
        <f>'Coder B'!C23</f>
        <v>1990</v>
      </c>
      <c r="E23" t="str">
        <f t="shared" si="1"/>
        <v>1990s</v>
      </c>
      <c r="F23" t="str">
        <f>IF(UPPER(TRIM('Coder B'!D23))="S","Delaware Supreme Court","Delaware Court of Chancery")</f>
        <v>Delaware Court of Chancery</v>
      </c>
      <c r="G23" t="str">
        <f>IF(UPPER(TRIM('Coder B'!D23))="S","Appeal (Delaware Supreme Court)",IF(OR(ISNUMBER(SEARCH("TRO",UPPER('Coder B'!E23))),ISNUMBER(SEARCH("PI",UPPER('Coder B'!E23))),ISNUMBER(SEARCH("PRELIM",UPPER('Coder B'!E23)))),"TRO / Preliminary Injunction",IF(OR(ISNUMBER(SEARCH("MTD",UPPER('Coder B'!E23))),ISNUMBER(SEARCH("DISMISS",UPPER('Coder B'!E23))),ISNUMBER(SEARCH("MJOP",UPPER('Coder B'!E23))),ISNUMBER(SEARCH("PLEAD",UPPER('Coder B'!E23)))),"Motion to Dismiss / Pleadings",IF(OR(ISNUMBER(SEARCH("SJ",UPPER('Coder B'!E23))),ISNUMBER(SEARCH("SUMMARY",UPPER('Coder B'!E23))),ISNUMBER(SEARCH("TRIAL",UPPER('Coder B'!E23))),ISNUMBER(SEARCH("PERMANENT",UPPER('Coder B'!E23)))),"Summary Judgment / Trial","Other / Hybrid / Remand"))))</f>
        <v>TRO / Preliminary Injunction</v>
      </c>
      <c r="H23" t="str">
        <f>IF('Coder B'!F23=1,"Public",IF('Coder B'!F23=2,"Private",IF('Coder B'!F23=3,"Nonprofit","No company / other")))</f>
        <v>Public</v>
      </c>
      <c r="I23" t="str">
        <f t="shared" si="2"/>
        <v>Public</v>
      </c>
      <c r="J23" t="str">
        <f>IF(LEFT(UPPER(TRIM('Coder B'!I23)),1)="B","Board",IF(LEFT(UPPER(TRIM('Coder B'!I23)),1)="S","Shareholder","Other / Mixed"))</f>
        <v>Board</v>
      </c>
      <c r="K23" t="str">
        <f>IF(LEFT(UPPER(TRIM(CLEAN('Coder B'!G23))),1)="Y","Y",IF(LEFT(UPPER(TRIM(CLEAN('Coder B'!G23))),1)="M","M",IF(LEFT(UPPER(TRIM(CLEAN('Coder B'!G23))),1)="N","N","")))</f>
        <v>N</v>
      </c>
      <c r="L23" t="str">
        <f t="shared" si="3"/>
        <v>N</v>
      </c>
      <c r="M23">
        <f>IF(COUNTIF($B$2:B23,B23)=1,1,0)</f>
        <v>1</v>
      </c>
      <c r="N23" t="str">
        <f t="shared" si="4"/>
        <v>Pre-Coster</v>
      </c>
      <c r="O23" t="str">
        <f t="shared" si="5"/>
        <v/>
      </c>
      <c r="AF23" t="str">
        <f>TRIM('Coder A'!B23)</f>
        <v>651 A.2d 297</v>
      </c>
      <c r="AG23" t="str">
        <f>TRIM('Coder A'!A23)</f>
        <v>Mendel v. Carroll</v>
      </c>
      <c r="AH23" t="str">
        <f>IF(LEFT(UPPER(TRIM(CLEAN('Coder A'!G23))),1)="Y","Y",IF(LEFT(UPPER(TRIM(CLEAN('Coder A'!G23))),1)="M","M",IF(LEFT(UPPER(TRIM(CLEAN('Coder A'!G23))),1)="N","N","")))</f>
        <v>N</v>
      </c>
      <c r="AI23" t="str">
        <f>IF('Coder A'!E23=1,"Public",IF('Coder A'!E23=2,"Private",IF('Coder A'!E23=3,"Nonprofit","No company / other")))</f>
        <v>Public</v>
      </c>
      <c r="AJ23" t="str">
        <f>IF(LEFT(UPPER(TRIM('Coder A'!I23)),1)="B","Board",IF(LEFT(UPPER(TRIM('Coder A'!I23)),1)="S","Shareholder","Other / Mixed"))</f>
        <v>Board</v>
      </c>
      <c r="AK23" t="str">
        <f>IF(UPPER(TRIM('Coder A'!D23))="S","Delaware Supreme Court","Delaware Court of Chancery")</f>
        <v>Delaware Court of Chancery</v>
      </c>
      <c r="AL23" t="str">
        <f>'Coder A'!F23</f>
        <v>PI</v>
      </c>
      <c r="AQ23" t="str">
        <f t="shared" si="6"/>
        <v>N</v>
      </c>
      <c r="AR23" t="str">
        <f t="shared" si="7"/>
        <v>N</v>
      </c>
      <c r="AS23" t="str">
        <f t="shared" si="8"/>
        <v>Definite non-application (N/N)</v>
      </c>
    </row>
    <row r="24" spans="1:45" x14ac:dyDescent="0.2">
      <c r="A24">
        <f t="shared" si="0"/>
        <v>23</v>
      </c>
      <c r="B24" t="str">
        <f>TRIM('Coder B'!A24)</f>
        <v>In re The MONY Grp., Inc. S'holder Litig.</v>
      </c>
      <c r="C24" t="str">
        <f>TRIM('Coder B'!B24)</f>
        <v>853 A.2d 661</v>
      </c>
      <c r="D24">
        <f>'Coder B'!C24</f>
        <v>2004</v>
      </c>
      <c r="E24" t="str">
        <f t="shared" si="1"/>
        <v>2000s</v>
      </c>
      <c r="F24" t="str">
        <f>IF(UPPER(TRIM('Coder B'!D24))="S","Delaware Supreme Court","Delaware Court of Chancery")</f>
        <v>Delaware Court of Chancery</v>
      </c>
      <c r="G24" t="str">
        <f>IF(UPPER(TRIM('Coder B'!D24))="S","Appeal (Delaware Supreme Court)",IF(OR(ISNUMBER(SEARCH("TRO",UPPER('Coder B'!E24))),ISNUMBER(SEARCH("PI",UPPER('Coder B'!E24))),ISNUMBER(SEARCH("PRELIM",UPPER('Coder B'!E24)))),"TRO / Preliminary Injunction",IF(OR(ISNUMBER(SEARCH("MTD",UPPER('Coder B'!E24))),ISNUMBER(SEARCH("DISMISS",UPPER('Coder B'!E24))),ISNUMBER(SEARCH("MJOP",UPPER('Coder B'!E24))),ISNUMBER(SEARCH("PLEAD",UPPER('Coder B'!E24)))),"Motion to Dismiss / Pleadings",IF(OR(ISNUMBER(SEARCH("SJ",UPPER('Coder B'!E24))),ISNUMBER(SEARCH("SUMMARY",UPPER('Coder B'!E24))),ISNUMBER(SEARCH("TRIAL",UPPER('Coder B'!E24))),ISNUMBER(SEARCH("PERMANENT",UPPER('Coder B'!E24)))),"Summary Judgment / Trial","Other / Hybrid / Remand"))))</f>
        <v>TRO / Preliminary Injunction</v>
      </c>
      <c r="H24" t="str">
        <f>IF('Coder B'!F24=1,"Public",IF('Coder B'!F24=2,"Private",IF('Coder B'!F24=3,"Nonprofit","No company / other")))</f>
        <v>Public</v>
      </c>
      <c r="I24" t="str">
        <f t="shared" si="2"/>
        <v>Public</v>
      </c>
      <c r="J24" t="str">
        <f>IF(LEFT(UPPER(TRIM('Coder B'!I24)),1)="B","Board",IF(LEFT(UPPER(TRIM('Coder B'!I24)),1)="S","Shareholder","Other / Mixed"))</f>
        <v>Board</v>
      </c>
      <c r="K24" t="str">
        <f>IF(LEFT(UPPER(TRIM(CLEAN('Coder B'!G24))),1)="Y","Y",IF(LEFT(UPPER(TRIM(CLEAN('Coder B'!G24))),1)="M","M",IF(LEFT(UPPER(TRIM(CLEAN('Coder B'!G24))),1)="N","N","")))</f>
        <v>N</v>
      </c>
      <c r="L24" t="str">
        <f t="shared" si="3"/>
        <v>N</v>
      </c>
      <c r="M24">
        <f>IF(COUNTIF($B$2:B24,B24)=1,1,0)</f>
        <v>1</v>
      </c>
      <c r="N24" t="str">
        <f t="shared" si="4"/>
        <v>Pre-Coster</v>
      </c>
      <c r="O24" t="str">
        <f t="shared" si="5"/>
        <v/>
      </c>
      <c r="AF24" t="str">
        <f>TRIM('Coder A'!B24)</f>
        <v>637 A.2d 34</v>
      </c>
      <c r="AG24" t="str">
        <f>TRIM('Coder A'!A24)</f>
        <v>Paramount Commc'ns Inc. v. QVC Network Inc.</v>
      </c>
      <c r="AH24" t="str">
        <f>IF(LEFT(UPPER(TRIM(CLEAN('Coder A'!G24))),1)="Y","Y",IF(LEFT(UPPER(TRIM(CLEAN('Coder A'!G24))),1)="M","M",IF(LEFT(UPPER(TRIM(CLEAN('Coder A'!G24))),1)="N","N","")))</f>
        <v>N</v>
      </c>
      <c r="AI24" t="str">
        <f>IF('Coder A'!E24=1,"Public",IF('Coder A'!E24=2,"Private",IF('Coder A'!E24=3,"Nonprofit","No company / other")))</f>
        <v>Public</v>
      </c>
      <c r="AJ24" t="str">
        <f>IF(LEFT(UPPER(TRIM('Coder A'!I24)),1)="B","Board",IF(LEFT(UPPER(TRIM('Coder A'!I24)),1)="S","Shareholder","Other / Mixed"))</f>
        <v>Shareholder</v>
      </c>
      <c r="AK24" t="str">
        <f>IF(UPPER(TRIM('Coder A'!D24))="S","Delaware Supreme Court","Delaware Court of Chancery")</f>
        <v>Delaware Supreme Court</v>
      </c>
      <c r="AL24" t="str">
        <f>'Coder A'!F24</f>
        <v>Appeal</v>
      </c>
      <c r="AQ24" t="str">
        <f t="shared" si="6"/>
        <v>N</v>
      </c>
      <c r="AR24" t="str">
        <f t="shared" si="7"/>
        <v>N</v>
      </c>
      <c r="AS24" t="str">
        <f t="shared" si="8"/>
        <v>Definite non-application (N/N)</v>
      </c>
    </row>
    <row r="25" spans="1:45" x14ac:dyDescent="0.2">
      <c r="A25">
        <f t="shared" si="0"/>
        <v>24</v>
      </c>
      <c r="B25" t="str">
        <f>TRIM('Coder B'!A25)</f>
        <v>Yucaipa Am. All. Fund II, L.P. v. Riggio</v>
      </c>
      <c r="C25" t="str">
        <f>TRIM('Coder B'!B25)</f>
        <v>1 A.3d 310</v>
      </c>
      <c r="D25">
        <f>'Coder B'!C25</f>
        <v>2010</v>
      </c>
      <c r="E25" t="str">
        <f t="shared" si="1"/>
        <v>2010s</v>
      </c>
      <c r="F25" t="str">
        <f>IF(UPPER(TRIM('Coder B'!D25))="S","Delaware Supreme Court","Delaware Court of Chancery")</f>
        <v>Delaware Court of Chancery</v>
      </c>
      <c r="G25" t="str">
        <f>IF(UPPER(TRIM('Coder B'!D25))="S","Appeal (Delaware Supreme Court)",IF(OR(ISNUMBER(SEARCH("TRO",UPPER('Coder B'!E25))),ISNUMBER(SEARCH("PI",UPPER('Coder B'!E25))),ISNUMBER(SEARCH("PRELIM",UPPER('Coder B'!E25)))),"TRO / Preliminary Injunction",IF(OR(ISNUMBER(SEARCH("MTD",UPPER('Coder B'!E25))),ISNUMBER(SEARCH("DISMISS",UPPER('Coder B'!E25))),ISNUMBER(SEARCH("MJOP",UPPER('Coder B'!E25))),ISNUMBER(SEARCH("PLEAD",UPPER('Coder B'!E25)))),"Motion to Dismiss / Pleadings",IF(OR(ISNUMBER(SEARCH("SJ",UPPER('Coder B'!E25))),ISNUMBER(SEARCH("SUMMARY",UPPER('Coder B'!E25))),ISNUMBER(SEARCH("TRIAL",UPPER('Coder B'!E25))),ISNUMBER(SEARCH("PERMANENT",UPPER('Coder B'!E25)))),"Summary Judgment / Trial","Other / Hybrid / Remand"))))</f>
        <v>Summary Judgment / Trial</v>
      </c>
      <c r="H25" t="str">
        <f>IF('Coder B'!F25=1,"Public",IF('Coder B'!F25=2,"Private",IF('Coder B'!F25=3,"Nonprofit","No company / other")))</f>
        <v>Public</v>
      </c>
      <c r="I25" t="str">
        <f t="shared" si="2"/>
        <v>Public</v>
      </c>
      <c r="J25" t="str">
        <f>IF(LEFT(UPPER(TRIM('Coder B'!I25)),1)="B","Board",IF(LEFT(UPPER(TRIM('Coder B'!I25)),1)="S","Shareholder","Other / Mixed"))</f>
        <v>Board</v>
      </c>
      <c r="K25" t="str">
        <f>IF(LEFT(UPPER(TRIM(CLEAN('Coder B'!G25))),1)="Y","Y",IF(LEFT(UPPER(TRIM(CLEAN('Coder B'!G25))),1)="M","M",IF(LEFT(UPPER(TRIM(CLEAN('Coder B'!G25))),1)="N","N","")))</f>
        <v>N</v>
      </c>
      <c r="L25" t="str">
        <f t="shared" si="3"/>
        <v>N</v>
      </c>
      <c r="M25">
        <f>IF(COUNTIF($B$2:B25,B25)=1,1,0)</f>
        <v>1</v>
      </c>
      <c r="N25" t="str">
        <f t="shared" si="4"/>
        <v>Pre-Coster</v>
      </c>
      <c r="O25" t="str">
        <f t="shared" si="5"/>
        <v/>
      </c>
      <c r="AF25" t="str">
        <f>TRIM('Coder A'!B25)</f>
        <v>650 A.2d 646</v>
      </c>
      <c r="AG25" t="str">
        <f>TRIM('Coder A'!A25)</f>
        <v>Preston v. Allison</v>
      </c>
      <c r="AH25" t="str">
        <f>IF(LEFT(UPPER(TRIM(CLEAN('Coder A'!G25))),1)="Y","Y",IF(LEFT(UPPER(TRIM(CLEAN('Coder A'!G25))),1)="M","M",IF(LEFT(UPPER(TRIM(CLEAN('Coder A'!G25))),1)="N","N","")))</f>
        <v>N</v>
      </c>
      <c r="AI25" t="str">
        <f>IF('Coder A'!E25=1,"Public",IF('Coder A'!E25=2,"Private",IF('Coder A'!E25=3,"Nonprofit","No company / other")))</f>
        <v>Private</v>
      </c>
      <c r="AJ25" t="str">
        <f>IF(LEFT(UPPER(TRIM('Coder A'!I25)),1)="B","Board",IF(LEFT(UPPER(TRIM('Coder A'!I25)),1)="S","Shareholder","Other / Mixed"))</f>
        <v>Shareholder</v>
      </c>
      <c r="AK25" t="str">
        <f>IF(UPPER(TRIM('Coder A'!D25))="S","Delaware Supreme Court","Delaware Court of Chancery")</f>
        <v>Delaware Supreme Court</v>
      </c>
      <c r="AL25" t="str">
        <f>'Coder A'!F25</f>
        <v>Appeal</v>
      </c>
      <c r="AQ25" t="str">
        <f t="shared" si="6"/>
        <v>N</v>
      </c>
      <c r="AR25" t="str">
        <f t="shared" si="7"/>
        <v>N</v>
      </c>
      <c r="AS25" t="str">
        <f t="shared" si="8"/>
        <v>Definite non-application (N/N)</v>
      </c>
    </row>
    <row r="26" spans="1:45" x14ac:dyDescent="0.2">
      <c r="A26">
        <f t="shared" si="0"/>
        <v>25</v>
      </c>
      <c r="B26" t="str">
        <f>TRIM('Coder B'!A26)</f>
        <v>Third Point LLC v. Ruprecht</v>
      </c>
      <c r="C26" t="str">
        <f>TRIM('Coder B'!B26)</f>
        <v>Unreported; 2014 WL 1922029; 2014 Del. Ch. LEXIS 64</v>
      </c>
      <c r="D26">
        <f>'Coder B'!C26</f>
        <v>2014</v>
      </c>
      <c r="E26" t="str">
        <f t="shared" si="1"/>
        <v>2010s</v>
      </c>
      <c r="F26" t="str">
        <f>IF(UPPER(TRIM('Coder B'!D26))="S","Delaware Supreme Court","Delaware Court of Chancery")</f>
        <v>Delaware Court of Chancery</v>
      </c>
      <c r="G26" t="str">
        <f>IF(UPPER(TRIM('Coder B'!D26))="S","Appeal (Delaware Supreme Court)",IF(OR(ISNUMBER(SEARCH("TRO",UPPER('Coder B'!E26))),ISNUMBER(SEARCH("PI",UPPER('Coder B'!E26))),ISNUMBER(SEARCH("PRELIM",UPPER('Coder B'!E26)))),"TRO / Preliminary Injunction",IF(OR(ISNUMBER(SEARCH("MTD",UPPER('Coder B'!E26))),ISNUMBER(SEARCH("DISMISS",UPPER('Coder B'!E26))),ISNUMBER(SEARCH("MJOP",UPPER('Coder B'!E26))),ISNUMBER(SEARCH("PLEAD",UPPER('Coder B'!E26)))),"Motion to Dismiss / Pleadings",IF(OR(ISNUMBER(SEARCH("SJ",UPPER('Coder B'!E26))),ISNUMBER(SEARCH("SUMMARY",UPPER('Coder B'!E26))),ISNUMBER(SEARCH("TRIAL",UPPER('Coder B'!E26))),ISNUMBER(SEARCH("PERMANENT",UPPER('Coder B'!E26)))),"Summary Judgment / Trial","Other / Hybrid / Remand"))))</f>
        <v>TRO / Preliminary Injunction</v>
      </c>
      <c r="H26" t="str">
        <f>IF('Coder B'!F26=1,"Public",IF('Coder B'!F26=2,"Private",IF('Coder B'!F26=3,"Nonprofit","No company / other")))</f>
        <v>Public</v>
      </c>
      <c r="I26" t="str">
        <f t="shared" si="2"/>
        <v>Public</v>
      </c>
      <c r="J26" t="str">
        <f>IF(LEFT(UPPER(TRIM('Coder B'!I26)),1)="B","Board",IF(LEFT(UPPER(TRIM('Coder B'!I26)),1)="S","Shareholder","Other / Mixed"))</f>
        <v>Board</v>
      </c>
      <c r="K26" t="str">
        <f>IF(LEFT(UPPER(TRIM(CLEAN('Coder B'!G26))),1)="Y","Y",IF(LEFT(UPPER(TRIM(CLEAN('Coder B'!G26))),1)="M","M",IF(LEFT(UPPER(TRIM(CLEAN('Coder B'!G26))),1)="N","N","")))</f>
        <v>N</v>
      </c>
      <c r="L26" t="str">
        <f t="shared" si="3"/>
        <v>N</v>
      </c>
      <c r="M26">
        <f>IF(COUNTIF($B$2:B26,B26)=1,1,0)</f>
        <v>1</v>
      </c>
      <c r="N26" t="str">
        <f t="shared" si="4"/>
        <v>Pre-Coster</v>
      </c>
      <c r="O26" t="str">
        <f t="shared" si="5"/>
        <v/>
      </c>
      <c r="AF26" t="str">
        <f>TRIM('Coder A'!B26)</f>
        <v>Unreported; 1994 WL 514871; 1994 Del. Ch. LEXIS 165</v>
      </c>
      <c r="AG26" t="str">
        <f>TRIM('Coder A'!A26)</f>
        <v>Williams v. Geier</v>
      </c>
      <c r="AH26" t="str">
        <f>IF(LEFT(UPPER(TRIM(CLEAN('Coder A'!G26))),1)="Y","Y",IF(LEFT(UPPER(TRIM(CLEAN('Coder A'!G26))),1)="M","M",IF(LEFT(UPPER(TRIM(CLEAN('Coder A'!G26))),1)="N","N","")))</f>
        <v>N</v>
      </c>
      <c r="AI26" t="str">
        <f>IF('Coder A'!E26=1,"Public",IF('Coder A'!E26=2,"Private",IF('Coder A'!E26=3,"Nonprofit","No company / other")))</f>
        <v>Public</v>
      </c>
      <c r="AJ26" t="str">
        <f>IF(LEFT(UPPER(TRIM('Coder A'!I26)),1)="B","Board",IF(LEFT(UPPER(TRIM('Coder A'!I26)),1)="S","Shareholder","Other / Mixed"))</f>
        <v>Board</v>
      </c>
      <c r="AK26" t="str">
        <f>IF(UPPER(TRIM('Coder A'!D26))="S","Delaware Supreme Court","Delaware Court of Chancery")</f>
        <v>Delaware Court of Chancery</v>
      </c>
      <c r="AL26" t="str">
        <f>'Coder A'!F26</f>
        <v>SJ</v>
      </c>
      <c r="AQ26" t="str">
        <f t="shared" si="6"/>
        <v>N</v>
      </c>
      <c r="AR26" t="str">
        <f t="shared" si="7"/>
        <v>N</v>
      </c>
      <c r="AS26" t="str">
        <f t="shared" si="8"/>
        <v>Definite non-application (N/N)</v>
      </c>
    </row>
    <row r="27" spans="1:45" x14ac:dyDescent="0.2">
      <c r="A27">
        <f t="shared" si="0"/>
        <v>26</v>
      </c>
      <c r="B27" t="str">
        <f>TRIM('Coder B'!A27)</f>
        <v>Coster v. UIP Cos., Inc.</v>
      </c>
      <c r="C27" t="str">
        <f>TRIM('Coder B'!B27)</f>
        <v>255 A.3d 952</v>
      </c>
      <c r="D27">
        <f>'Coder B'!C27</f>
        <v>2021</v>
      </c>
      <c r="E27" t="str">
        <f t="shared" si="1"/>
        <v>2020–2025</v>
      </c>
      <c r="F27" t="str">
        <f>IF(UPPER(TRIM('Coder B'!D27))="S","Delaware Supreme Court","Delaware Court of Chancery")</f>
        <v>Delaware Supreme Court</v>
      </c>
      <c r="G27" t="str">
        <f>IF(UPPER(TRIM('Coder B'!D27))="S","Appeal (Delaware Supreme Court)",IF(OR(ISNUMBER(SEARCH("TRO",UPPER('Coder B'!E27))),ISNUMBER(SEARCH("PI",UPPER('Coder B'!E27))),ISNUMBER(SEARCH("PRELIM",UPPER('Coder B'!E27)))),"TRO / Preliminary Injunction",IF(OR(ISNUMBER(SEARCH("MTD",UPPER('Coder B'!E27))),ISNUMBER(SEARCH("DISMISS",UPPER('Coder B'!E27))),ISNUMBER(SEARCH("MJOP",UPPER('Coder B'!E27))),ISNUMBER(SEARCH("PLEAD",UPPER('Coder B'!E27)))),"Motion to Dismiss / Pleadings",IF(OR(ISNUMBER(SEARCH("SJ",UPPER('Coder B'!E27))),ISNUMBER(SEARCH("SUMMARY",UPPER('Coder B'!E27))),ISNUMBER(SEARCH("TRIAL",UPPER('Coder B'!E27))),ISNUMBER(SEARCH("PERMANENT",UPPER('Coder B'!E27)))),"Summary Judgment / Trial","Other / Hybrid / Remand"))))</f>
        <v>Appeal (Delaware Supreme Court)</v>
      </c>
      <c r="H27" t="str">
        <f>IF('Coder B'!F27=1,"Public",IF('Coder B'!F27=2,"Private",IF('Coder B'!F27=3,"Nonprofit","No company / other")))</f>
        <v>Private</v>
      </c>
      <c r="I27" t="str">
        <f t="shared" si="2"/>
        <v>Private</v>
      </c>
      <c r="J27" t="str">
        <f>IF(LEFT(UPPER(TRIM('Coder B'!I27)),1)="B","Board",IF(LEFT(UPPER(TRIM('Coder B'!I27)),1)="S","Shareholder","Other / Mixed"))</f>
        <v>Shareholder</v>
      </c>
      <c r="K27" t="str">
        <f>IF(LEFT(UPPER(TRIM(CLEAN('Coder B'!G27))),1)="Y","Y",IF(LEFT(UPPER(TRIM(CLEAN('Coder B'!G27))),1)="M","M",IF(LEFT(UPPER(TRIM(CLEAN('Coder B'!G27))),1)="N","N","")))</f>
        <v>Y</v>
      </c>
      <c r="L27" t="str">
        <f t="shared" si="3"/>
        <v>Y</v>
      </c>
      <c r="M27">
        <f>IF(COUNTIF($B$2:B27,B27)=1,1,0)</f>
        <v>0</v>
      </c>
      <c r="N27" t="str">
        <f t="shared" si="4"/>
        <v>Pre-Coster</v>
      </c>
      <c r="O27" t="str">
        <f t="shared" si="5"/>
        <v/>
      </c>
      <c r="AF27" t="str">
        <f>TRIM('Coder A'!B27)</f>
        <v>Unreported; 1995 WL 419980; 1995 Del. Ch. LEXIS 77</v>
      </c>
      <c r="AG27" t="str">
        <f>TRIM('Coder A'!A27)</f>
        <v>Carson Pirie Scott &amp; Co. v. Gould</v>
      </c>
      <c r="AH27" t="str">
        <f>IF(LEFT(UPPER(TRIM(CLEAN('Coder A'!G27))),1)="Y","Y",IF(LEFT(UPPER(TRIM(CLEAN('Coder A'!G27))),1)="M","M",IF(LEFT(UPPER(TRIM(CLEAN('Coder A'!G27))),1)="N","N","")))</f>
        <v>N</v>
      </c>
      <c r="AI27" t="str">
        <f>IF('Coder A'!E27=1,"Public",IF('Coder A'!E27=2,"Private",IF('Coder A'!E27=3,"Nonprofit","No company / other")))</f>
        <v>Private</v>
      </c>
      <c r="AJ27" t="str">
        <f>IF(LEFT(UPPER(TRIM('Coder A'!I27)),1)="B","Board",IF(LEFT(UPPER(TRIM('Coder A'!I27)),1)="S","Shareholder","Other / Mixed"))</f>
        <v>Board</v>
      </c>
      <c r="AK27" t="str">
        <f>IF(UPPER(TRIM('Coder A'!D27))="S","Delaware Supreme Court","Delaware Court of Chancery")</f>
        <v>Delaware Court of Chancery</v>
      </c>
      <c r="AL27" t="str">
        <f>'Coder A'!F27</f>
        <v>TRO</v>
      </c>
      <c r="AQ27" t="str">
        <f t="shared" si="6"/>
        <v/>
      </c>
      <c r="AR27" t="str">
        <f t="shared" si="7"/>
        <v/>
      </c>
      <c r="AS27" t="str">
        <f t="shared" si="8"/>
        <v/>
      </c>
    </row>
    <row r="28" spans="1:45" x14ac:dyDescent="0.2">
      <c r="A28">
        <f t="shared" si="0"/>
        <v>27</v>
      </c>
      <c r="B28" t="str">
        <f>TRIM('Coder B'!A28)</f>
        <v>Maffei v. Palkon</v>
      </c>
      <c r="C28" t="str">
        <f>TRIM('Coder B'!B28)</f>
        <v>339 A.3d 705</v>
      </c>
      <c r="D28">
        <f>'Coder B'!C28</f>
        <v>2025</v>
      </c>
      <c r="E28" t="str">
        <f t="shared" si="1"/>
        <v>2020–2025</v>
      </c>
      <c r="F28" t="str">
        <f>IF(UPPER(TRIM('Coder B'!D28))="S","Delaware Supreme Court","Delaware Court of Chancery")</f>
        <v>Delaware Supreme Court</v>
      </c>
      <c r="G28" t="str">
        <f>IF(UPPER(TRIM('Coder B'!D28))="S","Appeal (Delaware Supreme Court)",IF(OR(ISNUMBER(SEARCH("TRO",UPPER('Coder B'!E28))),ISNUMBER(SEARCH("PI",UPPER('Coder B'!E28))),ISNUMBER(SEARCH("PRELIM",UPPER('Coder B'!E28)))),"TRO / Preliminary Injunction",IF(OR(ISNUMBER(SEARCH("MTD",UPPER('Coder B'!E28))),ISNUMBER(SEARCH("DISMISS",UPPER('Coder B'!E28))),ISNUMBER(SEARCH("MJOP",UPPER('Coder B'!E28))),ISNUMBER(SEARCH("PLEAD",UPPER('Coder B'!E28)))),"Motion to Dismiss / Pleadings",IF(OR(ISNUMBER(SEARCH("SJ",UPPER('Coder B'!E28))),ISNUMBER(SEARCH("SUMMARY",UPPER('Coder B'!E28))),ISNUMBER(SEARCH("TRIAL",UPPER('Coder B'!E28))),ISNUMBER(SEARCH("PERMANENT",UPPER('Coder B'!E28)))),"Summary Judgment / Trial","Other / Hybrid / Remand"))))</f>
        <v>Appeal (Delaware Supreme Court)</v>
      </c>
      <c r="H28" t="str">
        <f>IF('Coder B'!F28=1,"Public",IF('Coder B'!F28=2,"Private",IF('Coder B'!F28=3,"Nonprofit","No company / other")))</f>
        <v>Public</v>
      </c>
      <c r="I28" t="str">
        <f t="shared" si="2"/>
        <v>Public</v>
      </c>
      <c r="J28" t="str">
        <f>IF(LEFT(UPPER(TRIM('Coder B'!I28)),1)="B","Board",IF(LEFT(UPPER(TRIM('Coder B'!I28)),1)="S","Shareholder","Other / Mixed"))</f>
        <v>Board</v>
      </c>
      <c r="K28" t="str">
        <f>IF(LEFT(UPPER(TRIM(CLEAN('Coder B'!G28))),1)="Y","Y",IF(LEFT(UPPER(TRIM(CLEAN('Coder B'!G28))),1)="M","M",IF(LEFT(UPPER(TRIM(CLEAN('Coder B'!G28))),1)="N","N","")))</f>
        <v>N</v>
      </c>
      <c r="L28" t="str">
        <f t="shared" si="3"/>
        <v>N</v>
      </c>
      <c r="M28">
        <f>IF(COUNTIF($B$2:B28,B28)=1,1,0)</f>
        <v>1</v>
      </c>
      <c r="N28" t="str">
        <f t="shared" si="4"/>
        <v>Post-Coster</v>
      </c>
      <c r="O28" t="str">
        <f t="shared" si="5"/>
        <v>Palkon / Maffei</v>
      </c>
      <c r="AF28" t="str">
        <f>TRIM('Coder A'!B28)</f>
        <v>Unreported; 1995 WL 54441; 1995 Del. Ch. LEXIS 3</v>
      </c>
      <c r="AG28" t="str">
        <f>TRIM('Coder A'!A28)</f>
        <v>Grimes v. Donald</v>
      </c>
      <c r="AH28" t="str">
        <f>IF(LEFT(UPPER(TRIM(CLEAN('Coder A'!G28))),1)="Y","Y",IF(LEFT(UPPER(TRIM(CLEAN('Coder A'!G28))),1)="M","M",IF(LEFT(UPPER(TRIM(CLEAN('Coder A'!G28))),1)="N","N","")))</f>
        <v>N</v>
      </c>
      <c r="AI28" t="str">
        <f>IF('Coder A'!E28=1,"Public",IF('Coder A'!E28=2,"Private",IF('Coder A'!E28=3,"Nonprofit","No company / other")))</f>
        <v>Public</v>
      </c>
      <c r="AJ28" t="str">
        <f>IF(LEFT(UPPER(TRIM('Coder A'!I28)),1)="B","Board",IF(LEFT(UPPER(TRIM('Coder A'!I28)),1)="S","Shareholder","Other / Mixed"))</f>
        <v>Board</v>
      </c>
      <c r="AK28" t="str">
        <f>IF(UPPER(TRIM('Coder A'!D28))="S","Delaware Supreme Court","Delaware Court of Chancery")</f>
        <v>Delaware Court of Chancery</v>
      </c>
      <c r="AL28" t="str">
        <f>'Coder A'!F28</f>
        <v>MTD</v>
      </c>
      <c r="AQ28" t="str">
        <f t="shared" si="6"/>
        <v>N</v>
      </c>
      <c r="AR28" t="str">
        <f t="shared" si="7"/>
        <v>N</v>
      </c>
      <c r="AS28" t="str">
        <f t="shared" si="8"/>
        <v>Definite non-application (N/N)</v>
      </c>
    </row>
    <row r="29" spans="1:45" x14ac:dyDescent="0.2">
      <c r="A29">
        <f t="shared" si="0"/>
        <v>28</v>
      </c>
      <c r="B29" t="str">
        <f>TRIM('Coder B'!A29)</f>
        <v>Edelman v. Authorized Distrib. Network, Inc.</v>
      </c>
      <c r="C29" t="str">
        <f>TRIM('Coder B'!B29)</f>
        <v>Unreported; 1989 WL 133625; 1989 Del. Ch. LEXIS 156</v>
      </c>
      <c r="D29">
        <f>'Coder B'!C29</f>
        <v>1989</v>
      </c>
      <c r="E29" t="str">
        <f t="shared" si="1"/>
        <v>1980s</v>
      </c>
      <c r="F29" t="str">
        <f>IF(UPPER(TRIM('Coder B'!D29))="S","Delaware Supreme Court","Delaware Court of Chancery")</f>
        <v>Delaware Court of Chancery</v>
      </c>
      <c r="G29" t="str">
        <f>IF(UPPER(TRIM('Coder B'!D29))="S","Appeal (Delaware Supreme Court)",IF(OR(ISNUMBER(SEARCH("TRO",UPPER('Coder B'!E29))),ISNUMBER(SEARCH("PI",UPPER('Coder B'!E29))),ISNUMBER(SEARCH("PRELIM",UPPER('Coder B'!E29)))),"TRO / Preliminary Injunction",IF(OR(ISNUMBER(SEARCH("MTD",UPPER('Coder B'!E29))),ISNUMBER(SEARCH("DISMISS",UPPER('Coder B'!E29))),ISNUMBER(SEARCH("MJOP",UPPER('Coder B'!E29))),ISNUMBER(SEARCH("PLEAD",UPPER('Coder B'!E29)))),"Motion to Dismiss / Pleadings",IF(OR(ISNUMBER(SEARCH("SJ",UPPER('Coder B'!E29))),ISNUMBER(SEARCH("SUMMARY",UPPER('Coder B'!E29))),ISNUMBER(SEARCH("TRIAL",UPPER('Coder B'!E29))),ISNUMBER(SEARCH("PERMANENT",UPPER('Coder B'!E29)))),"Summary Judgment / Trial","Other / Hybrid / Remand"))))</f>
        <v>Summary Judgment / Trial</v>
      </c>
      <c r="H29" t="str">
        <f>IF('Coder B'!F29=1,"Public",IF('Coder B'!F29=2,"Private",IF('Coder B'!F29=3,"Nonprofit","No company / other")))</f>
        <v>Public</v>
      </c>
      <c r="I29" t="str">
        <f t="shared" si="2"/>
        <v>Public</v>
      </c>
      <c r="J29" t="str">
        <f>IF(LEFT(UPPER(TRIM('Coder B'!I29)),1)="B","Board",IF(LEFT(UPPER(TRIM('Coder B'!I29)),1)="S","Shareholder","Other / Mixed"))</f>
        <v>Board</v>
      </c>
      <c r="K29" t="str">
        <f>IF(LEFT(UPPER(TRIM(CLEAN('Coder B'!G29))),1)="Y","Y",IF(LEFT(UPPER(TRIM(CLEAN('Coder B'!G29))),1)="M","M",IF(LEFT(UPPER(TRIM(CLEAN('Coder B'!G29))),1)="N","N","")))</f>
        <v>N</v>
      </c>
      <c r="L29" t="str">
        <f t="shared" si="3"/>
        <v>N</v>
      </c>
      <c r="M29">
        <f>IF(COUNTIF($B$2:B29,B29)=1,1,0)</f>
        <v>1</v>
      </c>
      <c r="N29" t="str">
        <f t="shared" si="4"/>
        <v>Pre-Coster</v>
      </c>
      <c r="O29" t="str">
        <f t="shared" si="5"/>
        <v/>
      </c>
      <c r="AF29" t="str">
        <f>TRIM('Coder A'!B29)</f>
        <v>674 A.2d 483</v>
      </c>
      <c r="AG29" t="str">
        <f>TRIM('Coder A'!A29)</f>
        <v>Kidsco Inc. v. Dinsmore</v>
      </c>
      <c r="AH29" t="str">
        <f>IF(LEFT(UPPER(TRIM(CLEAN('Coder A'!G29))),1)="Y","Y",IF(LEFT(UPPER(TRIM(CLEAN('Coder A'!G29))),1)="M","M",IF(LEFT(UPPER(TRIM(CLEAN('Coder A'!G29))),1)="N","N","")))</f>
        <v>N</v>
      </c>
      <c r="AI29" t="str">
        <f>IF('Coder A'!E29=1,"Public",IF('Coder A'!E29=2,"Private",IF('Coder A'!E29=3,"Nonprofit","No company / other")))</f>
        <v>Public</v>
      </c>
      <c r="AJ29" t="str">
        <f>IF(LEFT(UPPER(TRIM('Coder A'!I29)),1)="B","Board",IF(LEFT(UPPER(TRIM('Coder A'!I29)),1)="S","Shareholder","Other / Mixed"))</f>
        <v>Board</v>
      </c>
      <c r="AK29" t="str">
        <f>IF(UPPER(TRIM('Coder A'!D29))="S","Delaware Supreme Court","Delaware Court of Chancery")</f>
        <v>Delaware Court of Chancery</v>
      </c>
      <c r="AL29" t="str">
        <f>'Coder A'!F29</f>
        <v>PI/Partial Summary Judgment</v>
      </c>
      <c r="AQ29" t="str">
        <f t="shared" si="6"/>
        <v>N</v>
      </c>
      <c r="AR29" t="str">
        <f t="shared" si="7"/>
        <v>N</v>
      </c>
      <c r="AS29" t="str">
        <f t="shared" si="8"/>
        <v>Definite non-application (N/N)</v>
      </c>
    </row>
    <row r="30" spans="1:45" x14ac:dyDescent="0.2">
      <c r="A30">
        <f t="shared" si="0"/>
        <v>29</v>
      </c>
      <c r="B30" t="str">
        <f>TRIM('Coder B'!A30)</f>
        <v>In re RJR Nabisco, Inc. S'holders Litig.</v>
      </c>
      <c r="C30" t="str">
        <f>TRIM('Coder B'!B30)</f>
        <v>Unreported; 1989 WL 7036; 1989 Del. Ch. LEXIS 9</v>
      </c>
      <c r="D30">
        <f>'Coder B'!C30</f>
        <v>1989</v>
      </c>
      <c r="E30" t="str">
        <f t="shared" si="1"/>
        <v>1980s</v>
      </c>
      <c r="F30" t="str">
        <f>IF(UPPER(TRIM('Coder B'!D30))="S","Delaware Supreme Court","Delaware Court of Chancery")</f>
        <v>Delaware Court of Chancery</v>
      </c>
      <c r="G30" t="str">
        <f>IF(UPPER(TRIM('Coder B'!D30))="S","Appeal (Delaware Supreme Court)",IF(OR(ISNUMBER(SEARCH("TRO",UPPER('Coder B'!E30))),ISNUMBER(SEARCH("PI",UPPER('Coder B'!E30))),ISNUMBER(SEARCH("PRELIM",UPPER('Coder B'!E30)))),"TRO / Preliminary Injunction",IF(OR(ISNUMBER(SEARCH("MTD",UPPER('Coder B'!E30))),ISNUMBER(SEARCH("DISMISS",UPPER('Coder B'!E30))),ISNUMBER(SEARCH("MJOP",UPPER('Coder B'!E30))),ISNUMBER(SEARCH("PLEAD",UPPER('Coder B'!E30)))),"Motion to Dismiss / Pleadings",IF(OR(ISNUMBER(SEARCH("SJ",UPPER('Coder B'!E30))),ISNUMBER(SEARCH("SUMMARY",UPPER('Coder B'!E30))),ISNUMBER(SEARCH("TRIAL",UPPER('Coder B'!E30))),ISNUMBER(SEARCH("PERMANENT",UPPER('Coder B'!E30)))),"Summary Judgment / Trial","Other / Hybrid / Remand"))))</f>
        <v>TRO / Preliminary Injunction</v>
      </c>
      <c r="H30" t="str">
        <f>IF('Coder B'!F30=1,"Public",IF('Coder B'!F30=2,"Private",IF('Coder B'!F30=3,"Nonprofit","No company / other")))</f>
        <v>Public</v>
      </c>
      <c r="I30" t="str">
        <f t="shared" si="2"/>
        <v>Public</v>
      </c>
      <c r="J30" t="str">
        <f>IF(LEFT(UPPER(TRIM('Coder B'!I30)),1)="B","Board",IF(LEFT(UPPER(TRIM('Coder B'!I30)),1)="S","Shareholder","Other / Mixed"))</f>
        <v>Board</v>
      </c>
      <c r="K30" t="str">
        <f>IF(LEFT(UPPER(TRIM(CLEAN('Coder B'!G30))),1)="Y","Y",IF(LEFT(UPPER(TRIM(CLEAN('Coder B'!G30))),1)="M","M",IF(LEFT(UPPER(TRIM(CLEAN('Coder B'!G30))),1)="N","N","")))</f>
        <v>N</v>
      </c>
      <c r="L30" t="str">
        <f t="shared" si="3"/>
        <v>N</v>
      </c>
      <c r="M30">
        <f>IF(COUNTIF($B$2:B30,B30)=1,1,0)</f>
        <v>1</v>
      </c>
      <c r="N30" t="str">
        <f t="shared" si="4"/>
        <v>Pre-Coster</v>
      </c>
      <c r="O30" t="str">
        <f t="shared" si="5"/>
        <v/>
      </c>
      <c r="AF30" t="str">
        <f>TRIM('Coder A'!B30)</f>
        <v>651 A.2d 1361</v>
      </c>
      <c r="AG30" t="str">
        <f>TRIM('Coder A'!A30)</f>
        <v>Unitrin, Inc. v. American General Corp.</v>
      </c>
      <c r="AH30" t="str">
        <f>IF(LEFT(UPPER(TRIM(CLEAN('Coder A'!G30))),1)="Y","Y",IF(LEFT(UPPER(TRIM(CLEAN('Coder A'!G30))),1)="M","M",IF(LEFT(UPPER(TRIM(CLEAN('Coder A'!G30))),1)="N","N","")))</f>
        <v>N</v>
      </c>
      <c r="AI30" t="str">
        <f>IF('Coder A'!E30=1,"Public",IF('Coder A'!E30=2,"Private",IF('Coder A'!E30=3,"Nonprofit","No company / other")))</f>
        <v>Public</v>
      </c>
      <c r="AJ30" t="str">
        <f>IF(LEFT(UPPER(TRIM('Coder A'!I30)),1)="B","Board",IF(LEFT(UPPER(TRIM('Coder A'!I30)),1)="S","Shareholder","Other / Mixed"))</f>
        <v>Board</v>
      </c>
      <c r="AK30" t="str">
        <f>IF(UPPER(TRIM('Coder A'!D30))="S","Delaware Supreme Court","Delaware Court of Chancery")</f>
        <v>Delaware Supreme Court</v>
      </c>
      <c r="AL30" t="str">
        <f>'Coder A'!F30</f>
        <v>Appeal</v>
      </c>
      <c r="AQ30" t="str">
        <f t="shared" si="6"/>
        <v>N</v>
      </c>
      <c r="AR30" t="str">
        <f t="shared" si="7"/>
        <v>N</v>
      </c>
      <c r="AS30" t="str">
        <f t="shared" si="8"/>
        <v>Definite non-application (N/N)</v>
      </c>
    </row>
    <row r="31" spans="1:45" x14ac:dyDescent="0.2">
      <c r="A31">
        <f t="shared" si="0"/>
        <v>30</v>
      </c>
      <c r="B31" t="str">
        <f>TRIM('Coder B'!A31)</f>
        <v>Paramount Commc'ns, Inc. v. Time, Inc.</v>
      </c>
      <c r="C31" t="str">
        <f>TRIM('Coder B'!B31)</f>
        <v>Unreported; 1989 WL 79880; 1989 Del. Ch. LEXIS 77</v>
      </c>
      <c r="D31">
        <f>'Coder B'!C31</f>
        <v>1989</v>
      </c>
      <c r="E31" t="str">
        <f t="shared" si="1"/>
        <v>1980s</v>
      </c>
      <c r="F31" t="str">
        <f>IF(UPPER(TRIM('Coder B'!D31))="S","Delaware Supreme Court","Delaware Court of Chancery")</f>
        <v>Delaware Court of Chancery</v>
      </c>
      <c r="G31" t="str">
        <f>IF(UPPER(TRIM('Coder B'!D31))="S","Appeal (Delaware Supreme Court)",IF(OR(ISNUMBER(SEARCH("TRO",UPPER('Coder B'!E31))),ISNUMBER(SEARCH("PI",UPPER('Coder B'!E31))),ISNUMBER(SEARCH("PRELIM",UPPER('Coder B'!E31)))),"TRO / Preliminary Injunction",IF(OR(ISNUMBER(SEARCH("MTD",UPPER('Coder B'!E31))),ISNUMBER(SEARCH("DISMISS",UPPER('Coder B'!E31))),ISNUMBER(SEARCH("MJOP",UPPER('Coder B'!E31))),ISNUMBER(SEARCH("PLEAD",UPPER('Coder B'!E31)))),"Motion to Dismiss / Pleadings",IF(OR(ISNUMBER(SEARCH("SJ",UPPER('Coder B'!E31))),ISNUMBER(SEARCH("SUMMARY",UPPER('Coder B'!E31))),ISNUMBER(SEARCH("TRIAL",UPPER('Coder B'!E31))),ISNUMBER(SEARCH("PERMANENT",UPPER('Coder B'!E31)))),"Summary Judgment / Trial","Other / Hybrid / Remand"))))</f>
        <v>TRO / Preliminary Injunction</v>
      </c>
      <c r="H31" t="str">
        <f>IF('Coder B'!F31=1,"Public",IF('Coder B'!F31=2,"Private",IF('Coder B'!F31=3,"Nonprofit","No company / other")))</f>
        <v>Public</v>
      </c>
      <c r="I31" t="str">
        <f t="shared" si="2"/>
        <v>Public</v>
      </c>
      <c r="J31" t="str">
        <f>IF(LEFT(UPPER(TRIM('Coder B'!I31)),1)="B","Board",IF(LEFT(UPPER(TRIM('Coder B'!I31)),1)="S","Shareholder","Other / Mixed"))</f>
        <v>Board</v>
      </c>
      <c r="K31" t="str">
        <f>IF(LEFT(UPPER(TRIM(CLEAN('Coder B'!G31))),1)="Y","Y",IF(LEFT(UPPER(TRIM(CLEAN('Coder B'!G31))),1)="M","M",IF(LEFT(UPPER(TRIM(CLEAN('Coder B'!G31))),1)="N","N","")))</f>
        <v>N</v>
      </c>
      <c r="L31" t="str">
        <f t="shared" si="3"/>
        <v>N</v>
      </c>
      <c r="M31">
        <f>IF(COUNTIF($B$2:B31,B31)=1,1,0)</f>
        <v>1</v>
      </c>
      <c r="N31" t="str">
        <f t="shared" si="4"/>
        <v>Pre-Coster</v>
      </c>
      <c r="O31" t="str">
        <f t="shared" si="5"/>
        <v/>
      </c>
      <c r="AF31" t="str">
        <f>TRIM('Coder A'!B31)</f>
        <v>Unreported; 1995 WL 262248; 1995 Del. Ch. LEXIS 47</v>
      </c>
      <c r="AG31" t="str">
        <f>TRIM('Coder A'!A31)</f>
        <v>WNH Invs., LLC v. Batzel</v>
      </c>
      <c r="AH31" t="str">
        <f>IF(LEFT(UPPER(TRIM(CLEAN('Coder A'!G31))),1)="Y","Y",IF(LEFT(UPPER(TRIM(CLEAN('Coder A'!G31))),1)="M","M",IF(LEFT(UPPER(TRIM(CLEAN('Coder A'!G31))),1)="N","N","")))</f>
        <v>M</v>
      </c>
      <c r="AI31" t="str">
        <f>IF('Coder A'!E31=1,"Public",IF('Coder A'!E31=2,"Private",IF('Coder A'!E31=3,"Nonprofit","No company / other")))</f>
        <v>Public</v>
      </c>
      <c r="AJ31" t="str">
        <f>IF(LEFT(UPPER(TRIM('Coder A'!I31)),1)="B","Board",IF(LEFT(UPPER(TRIM('Coder A'!I31)),1)="S","Shareholder","Other / Mixed"))</f>
        <v>Shareholder</v>
      </c>
      <c r="AK31" t="str">
        <f>IF(UPPER(TRIM('Coder A'!D31))="S","Delaware Supreme Court","Delaware Court of Chancery")</f>
        <v>Delaware Court of Chancery</v>
      </c>
      <c r="AL31" t="str">
        <f>'Coder A'!F31</f>
        <v>Trial</v>
      </c>
      <c r="AQ31" t="str">
        <f t="shared" si="6"/>
        <v>N</v>
      </c>
      <c r="AR31" t="str">
        <f t="shared" si="7"/>
        <v>N</v>
      </c>
      <c r="AS31" t="str">
        <f t="shared" si="8"/>
        <v>Definite non-application (N/N)</v>
      </c>
    </row>
    <row r="32" spans="1:45" x14ac:dyDescent="0.2">
      <c r="A32">
        <f t="shared" si="0"/>
        <v>31</v>
      </c>
      <c r="B32" t="str">
        <f>TRIM('Coder B'!A32)</f>
        <v>Parshalle v. Roy</v>
      </c>
      <c r="C32" t="str">
        <f>TRIM('Coder B'!B32)</f>
        <v>567 A.2d 19</v>
      </c>
      <c r="D32">
        <f>'Coder B'!C32</f>
        <v>1989</v>
      </c>
      <c r="E32" t="str">
        <f t="shared" si="1"/>
        <v>1980s</v>
      </c>
      <c r="F32" t="str">
        <f>IF(UPPER(TRIM('Coder B'!D32))="S","Delaware Supreme Court","Delaware Court of Chancery")</f>
        <v>Delaware Court of Chancery</v>
      </c>
      <c r="G32" t="str">
        <f>IF(UPPER(TRIM('Coder B'!D32))="S","Appeal (Delaware Supreme Court)",IF(OR(ISNUMBER(SEARCH("TRO",UPPER('Coder B'!E32))),ISNUMBER(SEARCH("PI",UPPER('Coder B'!E32))),ISNUMBER(SEARCH("PRELIM",UPPER('Coder B'!E32)))),"TRO / Preliminary Injunction",IF(OR(ISNUMBER(SEARCH("MTD",UPPER('Coder B'!E32))),ISNUMBER(SEARCH("DISMISS",UPPER('Coder B'!E32))),ISNUMBER(SEARCH("MJOP",UPPER('Coder B'!E32))),ISNUMBER(SEARCH("PLEAD",UPPER('Coder B'!E32)))),"Motion to Dismiss / Pleadings",IF(OR(ISNUMBER(SEARCH("SJ",UPPER('Coder B'!E32))),ISNUMBER(SEARCH("SUMMARY",UPPER('Coder B'!E32))),ISNUMBER(SEARCH("TRIAL",UPPER('Coder B'!E32))),ISNUMBER(SEARCH("PERMANENT",UPPER('Coder B'!E32)))),"Summary Judgment / Trial","Other / Hybrid / Remand"))))</f>
        <v>Summary Judgment / Trial</v>
      </c>
      <c r="H32" t="str">
        <f>IF('Coder B'!F32=1,"Public",IF('Coder B'!F32=2,"Private",IF('Coder B'!F32=3,"Nonprofit","No company / other")))</f>
        <v>Public</v>
      </c>
      <c r="I32" t="str">
        <f t="shared" si="2"/>
        <v>Public</v>
      </c>
      <c r="J32" t="str">
        <f>IF(LEFT(UPPER(TRIM('Coder B'!I32)),1)="B","Board",IF(LEFT(UPPER(TRIM('Coder B'!I32)),1)="S","Shareholder","Other / Mixed"))</f>
        <v>Board</v>
      </c>
      <c r="K32" t="str">
        <f>IF(LEFT(UPPER(TRIM(CLEAN('Coder B'!G32))),1)="Y","Y",IF(LEFT(UPPER(TRIM(CLEAN('Coder B'!G32))),1)="M","M",IF(LEFT(UPPER(TRIM(CLEAN('Coder B'!G32))),1)="N","N","")))</f>
        <v>N</v>
      </c>
      <c r="L32" t="str">
        <f t="shared" si="3"/>
        <v>N</v>
      </c>
      <c r="M32">
        <f>IF(COUNTIF($B$2:B32,B32)=1,1,0)</f>
        <v>1</v>
      </c>
      <c r="N32" t="str">
        <f t="shared" si="4"/>
        <v>Pre-Coster</v>
      </c>
      <c r="O32" t="str">
        <f t="shared" si="5"/>
        <v/>
      </c>
      <c r="AF32" t="str">
        <f>TRIM('Coder A'!B32)</f>
        <v>Unreported; 1996 WL 91945; 1996 Del. Ch. LEXIS 24</v>
      </c>
      <c r="AG32" t="str">
        <f>TRIM('Coder A'!A32)</f>
        <v>Dolgoff v. Projectavision, Inc.</v>
      </c>
      <c r="AH32" t="str">
        <f>IF(LEFT(UPPER(TRIM(CLEAN('Coder A'!G32))),1)="Y","Y",IF(LEFT(UPPER(TRIM(CLEAN('Coder A'!G32))),1)="M","M",IF(LEFT(UPPER(TRIM(CLEAN('Coder A'!G32))),1)="N","N","")))</f>
        <v>N</v>
      </c>
      <c r="AI32" t="str">
        <f>IF('Coder A'!E32=1,"Public",IF('Coder A'!E32=2,"Private",IF('Coder A'!E32=3,"Nonprofit","No company / other")))</f>
        <v>Private</v>
      </c>
      <c r="AJ32" t="str">
        <f>IF(LEFT(UPPER(TRIM('Coder A'!I32)),1)="B","Board",IF(LEFT(UPPER(TRIM('Coder A'!I32)),1)="S","Shareholder","Other / Mixed"))</f>
        <v>Board</v>
      </c>
      <c r="AK32" t="str">
        <f>IF(UPPER(TRIM('Coder A'!D32))="S","Delaware Supreme Court","Delaware Court of Chancery")</f>
        <v>Delaware Court of Chancery</v>
      </c>
      <c r="AL32" t="str">
        <f>'Coder A'!F32</f>
        <v>PI</v>
      </c>
      <c r="AQ32" t="str">
        <f t="shared" si="6"/>
        <v>N</v>
      </c>
      <c r="AR32" t="str">
        <f t="shared" si="7"/>
        <v>N</v>
      </c>
      <c r="AS32" t="str">
        <f t="shared" si="8"/>
        <v>Definite non-application (N/N)</v>
      </c>
    </row>
    <row r="33" spans="1:45" x14ac:dyDescent="0.2">
      <c r="A33">
        <f t="shared" si="0"/>
        <v>32</v>
      </c>
      <c r="B33" t="str">
        <f>TRIM('Coder B'!A33)</f>
        <v>Rainbow Navigation, Inc. v. Yonge</v>
      </c>
      <c r="C33" t="str">
        <f>TRIM('Coder B'!B33)</f>
        <v>Unreported; 1989 WL 40805; 1989 Del. Ch. LEXIS 41</v>
      </c>
      <c r="D33">
        <f>'Coder B'!C33</f>
        <v>1989</v>
      </c>
      <c r="E33" t="str">
        <f t="shared" si="1"/>
        <v>1980s</v>
      </c>
      <c r="F33" t="str">
        <f>IF(UPPER(TRIM('Coder B'!D33))="S","Delaware Supreme Court","Delaware Court of Chancery")</f>
        <v>Delaware Court of Chancery</v>
      </c>
      <c r="G33" t="str">
        <f>IF(UPPER(TRIM('Coder B'!D33))="S","Appeal (Delaware Supreme Court)",IF(OR(ISNUMBER(SEARCH("TRO",UPPER('Coder B'!E33))),ISNUMBER(SEARCH("PI",UPPER('Coder B'!E33))),ISNUMBER(SEARCH("PRELIM",UPPER('Coder B'!E33)))),"TRO / Preliminary Injunction",IF(OR(ISNUMBER(SEARCH("MTD",UPPER('Coder B'!E33))),ISNUMBER(SEARCH("DISMISS",UPPER('Coder B'!E33))),ISNUMBER(SEARCH("MJOP",UPPER('Coder B'!E33))),ISNUMBER(SEARCH("PLEAD",UPPER('Coder B'!E33)))),"Motion to Dismiss / Pleadings",IF(OR(ISNUMBER(SEARCH("SJ",UPPER('Coder B'!E33))),ISNUMBER(SEARCH("SUMMARY",UPPER('Coder B'!E33))),ISNUMBER(SEARCH("TRIAL",UPPER('Coder B'!E33))),ISNUMBER(SEARCH("PERMANENT",UPPER('Coder B'!E33)))),"Summary Judgment / Trial","Other / Hybrid / Remand"))))</f>
        <v>Summary Judgment / Trial</v>
      </c>
      <c r="H33" t="str">
        <f>IF('Coder B'!F33=1,"Public",IF('Coder B'!F33=2,"Private",IF('Coder B'!F33=3,"Nonprofit","No company / other")))</f>
        <v>Private</v>
      </c>
      <c r="I33" t="str">
        <f t="shared" si="2"/>
        <v>Private</v>
      </c>
      <c r="J33" t="str">
        <f>IF(LEFT(UPPER(TRIM('Coder B'!I33)),1)="B","Board",IF(LEFT(UPPER(TRIM('Coder B'!I33)),1)="S","Shareholder","Other / Mixed"))</f>
        <v>Shareholder</v>
      </c>
      <c r="K33" t="str">
        <f>IF(LEFT(UPPER(TRIM(CLEAN('Coder B'!G33))),1)="Y","Y",IF(LEFT(UPPER(TRIM(CLEAN('Coder B'!G33))),1)="M","M",IF(LEFT(UPPER(TRIM(CLEAN('Coder B'!G33))),1)="N","N","")))</f>
        <v>N</v>
      </c>
      <c r="L33" t="str">
        <f t="shared" si="3"/>
        <v>N</v>
      </c>
      <c r="M33">
        <f>IF(COUNTIF($B$2:B33,B33)=1,1,0)</f>
        <v>1</v>
      </c>
      <c r="N33" t="str">
        <f t="shared" si="4"/>
        <v>Pre-Coster</v>
      </c>
      <c r="O33" t="str">
        <f t="shared" si="5"/>
        <v/>
      </c>
      <c r="AF33" t="str">
        <f>TRIM('Coder A'!B33)</f>
        <v>673 A.2d 1207</v>
      </c>
      <c r="AG33" t="str">
        <f>TRIM('Coder A'!A33)</f>
        <v>Grimes v. Donald</v>
      </c>
      <c r="AH33" t="str">
        <f>IF(LEFT(UPPER(TRIM(CLEAN('Coder A'!G33))),1)="Y","Y",IF(LEFT(UPPER(TRIM(CLEAN('Coder A'!G33))),1)="M","M",IF(LEFT(UPPER(TRIM(CLEAN('Coder A'!G33))),1)="N","N","")))</f>
        <v>N</v>
      </c>
      <c r="AI33" t="str">
        <f>IF('Coder A'!E33=1,"Public",IF('Coder A'!E33=2,"Private",IF('Coder A'!E33=3,"Nonprofit","No company / other")))</f>
        <v>Public</v>
      </c>
      <c r="AJ33" t="str">
        <f>IF(LEFT(UPPER(TRIM('Coder A'!I33)),1)="B","Board",IF(LEFT(UPPER(TRIM('Coder A'!I33)),1)="S","Shareholder","Other / Mixed"))</f>
        <v>Board</v>
      </c>
      <c r="AK33" t="str">
        <f>IF(UPPER(TRIM('Coder A'!D33))="S","Delaware Supreme Court","Delaware Court of Chancery")</f>
        <v>Delaware Supreme Court</v>
      </c>
      <c r="AL33" t="str">
        <f>'Coder A'!F33</f>
        <v>Appeal</v>
      </c>
      <c r="AQ33" t="str">
        <f t="shared" si="6"/>
        <v>N</v>
      </c>
      <c r="AR33" t="str">
        <f t="shared" si="7"/>
        <v>N</v>
      </c>
      <c r="AS33" t="str">
        <f t="shared" si="8"/>
        <v>Definite non-application (N/N)</v>
      </c>
    </row>
    <row r="34" spans="1:45" x14ac:dyDescent="0.2">
      <c r="A34">
        <f t="shared" ref="A34:A65" si="9">ROW()-1</f>
        <v>33</v>
      </c>
      <c r="B34" t="str">
        <f>TRIM('Coder B'!A34)</f>
        <v>Centaur Partners, IV v. Nat'l Intergroup, Inc.</v>
      </c>
      <c r="C34" t="str">
        <f>TRIM('Coder B'!B34)</f>
        <v>582 A.2d 923</v>
      </c>
      <c r="D34">
        <f>'Coder B'!C34</f>
        <v>1990</v>
      </c>
      <c r="E34" t="str">
        <f t="shared" ref="E34:E65" si="10">IF(D34&gt;=2020,"2020–2025",TEXT(INT(D34/10)*10,"0")&amp;"s")</f>
        <v>1990s</v>
      </c>
      <c r="F34" t="str">
        <f>IF(UPPER(TRIM('Coder B'!D34))="S","Delaware Supreme Court","Delaware Court of Chancery")</f>
        <v>Delaware Supreme Court</v>
      </c>
      <c r="G34" t="str">
        <f>IF(UPPER(TRIM('Coder B'!D34))="S","Appeal (Delaware Supreme Court)",IF(OR(ISNUMBER(SEARCH("TRO",UPPER('Coder B'!E34))),ISNUMBER(SEARCH("PI",UPPER('Coder B'!E34))),ISNUMBER(SEARCH("PRELIM",UPPER('Coder B'!E34)))),"TRO / Preliminary Injunction",IF(OR(ISNUMBER(SEARCH("MTD",UPPER('Coder B'!E34))),ISNUMBER(SEARCH("DISMISS",UPPER('Coder B'!E34))),ISNUMBER(SEARCH("MJOP",UPPER('Coder B'!E34))),ISNUMBER(SEARCH("PLEAD",UPPER('Coder B'!E34)))),"Motion to Dismiss / Pleadings",IF(OR(ISNUMBER(SEARCH("SJ",UPPER('Coder B'!E34))),ISNUMBER(SEARCH("SUMMARY",UPPER('Coder B'!E34))),ISNUMBER(SEARCH("TRIAL",UPPER('Coder B'!E34))),ISNUMBER(SEARCH("PERMANENT",UPPER('Coder B'!E34)))),"Summary Judgment / Trial","Other / Hybrid / Remand"))))</f>
        <v>Appeal (Delaware Supreme Court)</v>
      </c>
      <c r="H34" t="str">
        <f>IF('Coder B'!F34=1,"Public",IF('Coder B'!F34=2,"Private",IF('Coder B'!F34=3,"Nonprofit","No company / other")))</f>
        <v>Public</v>
      </c>
      <c r="I34" t="str">
        <f t="shared" ref="I34:I65" si="11">IFERROR(INDEX($AI$2:$AI$144,MATCH(C34,$AF$2:$AF$144,0)),IFERROR(INDEX($AI$2:$AI$144,MATCH(B34,$AG$2:$AG$144,0)),"No company / other"))</f>
        <v>Public</v>
      </c>
      <c r="J34" t="str">
        <f>IF(LEFT(UPPER(TRIM('Coder B'!I34)),1)="B","Board",IF(LEFT(UPPER(TRIM('Coder B'!I34)),1)="S","Shareholder","Other / Mixed"))</f>
        <v>Board</v>
      </c>
      <c r="K34" t="str">
        <f>IF(LEFT(UPPER(TRIM(CLEAN('Coder B'!G34))),1)="Y","Y",IF(LEFT(UPPER(TRIM(CLEAN('Coder B'!G34))),1)="M","M",IF(LEFT(UPPER(TRIM(CLEAN('Coder B'!G34))),1)="N","N","")))</f>
        <v>N</v>
      </c>
      <c r="L34" t="str">
        <f t="shared" ref="L34:L65" si="12">IFERROR(INDEX($AH$2:$AH$144,MATCH(C34,$AF$2:$AF$144,0)),IFERROR(INDEX($AH$2:$AH$144,MATCH(B34,$AG$2:$AG$144,0)),""))</f>
        <v>N</v>
      </c>
      <c r="M34">
        <f>IF(COUNTIF($B$2:B34,B34)=1,1,0)</f>
        <v>1</v>
      </c>
      <c r="N34" t="str">
        <f t="shared" ref="N34:N65" si="13">IF(COUNTIF($AP$2:$AP$13,B34)&gt;0,"Post-Coster","Pre-Coster")</f>
        <v>Pre-Coster</v>
      </c>
      <c r="O34" t="str">
        <f t="shared" ref="O34:O65" si="14">IFERROR(INDEX($AO$2:$AO$13,MATCH(B34,$AP$2:$AP$13,0)),"")</f>
        <v/>
      </c>
      <c r="AF34" t="str">
        <f>TRIM('Coder A'!B34)</f>
        <v>683 A.2d 43</v>
      </c>
      <c r="AG34" t="str">
        <f>TRIM('Coder A'!A34)</f>
        <v>Hoschett v. TSI Int'l Software, Ltd.</v>
      </c>
      <c r="AH34" t="str">
        <f>IF(LEFT(UPPER(TRIM(CLEAN('Coder A'!G34))),1)="Y","Y",IF(LEFT(UPPER(TRIM(CLEAN('Coder A'!G34))),1)="M","M",IF(LEFT(UPPER(TRIM(CLEAN('Coder A'!G34))),1)="N","N","")))</f>
        <v>N</v>
      </c>
      <c r="AI34" t="str">
        <f>IF('Coder A'!E34=1,"Public",IF('Coder A'!E34=2,"Private",IF('Coder A'!E34=3,"Nonprofit","No company / other")))</f>
        <v>Private</v>
      </c>
      <c r="AJ34" t="str">
        <f>IF(LEFT(UPPER(TRIM('Coder A'!I34)),1)="B","Board",IF(LEFT(UPPER(TRIM('Coder A'!I34)),1)="S","Shareholder","Other / Mixed"))</f>
        <v>Shareholder</v>
      </c>
      <c r="AK34" t="str">
        <f>IF(UPPER(TRIM('Coder A'!D34))="S","Delaware Supreme Court","Delaware Court of Chancery")</f>
        <v>Delaware Court of Chancery</v>
      </c>
      <c r="AL34" t="str">
        <f>'Coder A'!F34</f>
        <v>SJ</v>
      </c>
      <c r="AQ34" t="str">
        <f t="shared" ref="AQ34:AQ65" si="15">IF(M34=1,IF(COUNTIFS($B$2:$B$144,B34,$K$2:$K$144,"Y")&gt;0,"Y",IF(COUNTIFS($B$2:$B$144,B34,$K$2:$K$144,"M")&gt;0,"M","N")),"")</f>
        <v>N</v>
      </c>
      <c r="AR34" t="str">
        <f t="shared" ref="AR34:AR65" si="16">IF(M34=1,IF(COUNTIFS($B$2:$B$144,B34,$L$2:$L$144,"Y")&gt;0,"Y",IF(COUNTIFS($B$2:$B$144,B34,$L$2:$L$144,"M")&gt;0,"M","N")),"")</f>
        <v>N</v>
      </c>
      <c r="AS34" t="str">
        <f t="shared" ref="AS34:AS65" si="17">IF(M34=1,IF(AND(AQ34="Y",AR34="Y"),"Definite application (Y/Y)",IF(AND(AQ34="N",AR34="N"),"Definite non-application (N/N)","Uncertain (M or disagreement)")),"")</f>
        <v>Definite non-application (N/N)</v>
      </c>
    </row>
    <row r="35" spans="1:45" x14ac:dyDescent="0.2">
      <c r="A35">
        <f t="shared" si="9"/>
        <v>34</v>
      </c>
      <c r="B35" t="str">
        <f>TRIM('Coder B'!A35)</f>
        <v>Lennane v. Ask Computer Sys., Inc.</v>
      </c>
      <c r="C35" t="str">
        <f>TRIM('Coder B'!B35)</f>
        <v>Unreported; 1990 WL 154150; 1990 Del. Ch. LEXIS 164</v>
      </c>
      <c r="D35">
        <f>'Coder B'!C35</f>
        <v>1990</v>
      </c>
      <c r="E35" t="str">
        <f t="shared" si="10"/>
        <v>1990s</v>
      </c>
      <c r="F35" t="str">
        <f>IF(UPPER(TRIM('Coder B'!D35))="S","Delaware Supreme Court","Delaware Court of Chancery")</f>
        <v>Delaware Court of Chancery</v>
      </c>
      <c r="G35" t="str">
        <f>IF(UPPER(TRIM('Coder B'!D35))="S","Appeal (Delaware Supreme Court)",IF(OR(ISNUMBER(SEARCH("TRO",UPPER('Coder B'!E35))),ISNUMBER(SEARCH("PI",UPPER('Coder B'!E35))),ISNUMBER(SEARCH("PRELIM",UPPER('Coder B'!E35)))),"TRO / Preliminary Injunction",IF(OR(ISNUMBER(SEARCH("MTD",UPPER('Coder B'!E35))),ISNUMBER(SEARCH("DISMISS",UPPER('Coder B'!E35))),ISNUMBER(SEARCH("MJOP",UPPER('Coder B'!E35))),ISNUMBER(SEARCH("PLEAD",UPPER('Coder B'!E35)))),"Motion to Dismiss / Pleadings",IF(OR(ISNUMBER(SEARCH("SJ",UPPER('Coder B'!E35))),ISNUMBER(SEARCH("SUMMARY",UPPER('Coder B'!E35))),ISNUMBER(SEARCH("TRIAL",UPPER('Coder B'!E35))),ISNUMBER(SEARCH("PERMANENT",UPPER('Coder B'!E35)))),"Summary Judgment / Trial","Other / Hybrid / Remand"))))</f>
        <v>TRO / Preliminary Injunction</v>
      </c>
      <c r="H35" t="str">
        <f>IF('Coder B'!F35=1,"Public",IF('Coder B'!F35=2,"Private",IF('Coder B'!F35=3,"Nonprofit","No company / other")))</f>
        <v>Public</v>
      </c>
      <c r="I35" t="str">
        <f t="shared" si="11"/>
        <v>Public</v>
      </c>
      <c r="J35" t="str">
        <f>IF(LEFT(UPPER(TRIM('Coder B'!I35)),1)="B","Board",IF(LEFT(UPPER(TRIM('Coder B'!I35)),1)="S","Shareholder","Other / Mixed"))</f>
        <v>Board</v>
      </c>
      <c r="K35" t="str">
        <f>IF(LEFT(UPPER(TRIM(CLEAN('Coder B'!G35))),1)="Y","Y",IF(LEFT(UPPER(TRIM(CLEAN('Coder B'!G35))),1)="M","M",IF(LEFT(UPPER(TRIM(CLEAN('Coder B'!G35))),1)="N","N","")))</f>
        <v>N</v>
      </c>
      <c r="L35" t="str">
        <f t="shared" si="12"/>
        <v>N</v>
      </c>
      <c r="M35">
        <f>IF(COUNTIF($B$2:B35,B35)=1,1,0)</f>
        <v>1</v>
      </c>
      <c r="N35" t="str">
        <f t="shared" si="13"/>
        <v>Pre-Coster</v>
      </c>
      <c r="O35" t="str">
        <f t="shared" si="14"/>
        <v/>
      </c>
      <c r="AF35" t="str">
        <f>TRIM('Coder A'!B35)</f>
        <v>699 A.2d 320</v>
      </c>
      <c r="AG35" t="str">
        <f>TRIM('Coder A'!A35)</f>
        <v>Mainiero v. Microbyx Corp.</v>
      </c>
      <c r="AH35" t="str">
        <f>IF(LEFT(UPPER(TRIM(CLEAN('Coder A'!G35))),1)="Y","Y",IF(LEFT(UPPER(TRIM(CLEAN('Coder A'!G35))),1)="M","M",IF(LEFT(UPPER(TRIM(CLEAN('Coder A'!G35))),1)="N","N","")))</f>
        <v>N</v>
      </c>
      <c r="AI35" t="str">
        <f>IF('Coder A'!E35=1,"Public",IF('Coder A'!E35=2,"Private",IF('Coder A'!E35=3,"Nonprofit","No company / other")))</f>
        <v>Public</v>
      </c>
      <c r="AJ35" t="str">
        <f>IF(LEFT(UPPER(TRIM('Coder A'!I35)),1)="B","Board",IF(LEFT(UPPER(TRIM('Coder A'!I35)),1)="S","Shareholder","Other / Mixed"))</f>
        <v>Other / Mixed</v>
      </c>
      <c r="AK35" t="str">
        <f>IF(UPPER(TRIM('Coder A'!D35))="S","Delaware Supreme Court","Delaware Court of Chancery")</f>
        <v>Delaware Court of Chancery</v>
      </c>
      <c r="AL35" t="str">
        <f>'Coder A'!F35</f>
        <v>Motion for Reargument</v>
      </c>
      <c r="AQ35" t="str">
        <f t="shared" si="15"/>
        <v>N</v>
      </c>
      <c r="AR35" t="str">
        <f t="shared" si="16"/>
        <v>N</v>
      </c>
      <c r="AS35" t="str">
        <f t="shared" si="17"/>
        <v>Definite non-application (N/N)</v>
      </c>
    </row>
    <row r="36" spans="1:45" x14ac:dyDescent="0.2">
      <c r="A36">
        <f t="shared" si="9"/>
        <v>35</v>
      </c>
      <c r="B36" t="str">
        <f>TRIM('Coder B'!A36)</f>
        <v>Stroud v. Grace</v>
      </c>
      <c r="C36" t="str">
        <f>TRIM('Coder B'!B36)</f>
        <v>Unreported; 1990 WL 176803; 1990 Del. Ch. LEXIS 185</v>
      </c>
      <c r="D36">
        <f>'Coder B'!C36</f>
        <v>1990</v>
      </c>
      <c r="E36" t="str">
        <f t="shared" si="10"/>
        <v>1990s</v>
      </c>
      <c r="F36" t="str">
        <f>IF(UPPER(TRIM('Coder B'!D36))="S","Delaware Supreme Court","Delaware Court of Chancery")</f>
        <v>Delaware Court of Chancery</v>
      </c>
      <c r="G36" t="str">
        <f>IF(UPPER(TRIM('Coder B'!D36))="S","Appeal (Delaware Supreme Court)",IF(OR(ISNUMBER(SEARCH("TRO",UPPER('Coder B'!E36))),ISNUMBER(SEARCH("PI",UPPER('Coder B'!E36))),ISNUMBER(SEARCH("PRELIM",UPPER('Coder B'!E36)))),"TRO / Preliminary Injunction",IF(OR(ISNUMBER(SEARCH("MTD",UPPER('Coder B'!E36))),ISNUMBER(SEARCH("DISMISS",UPPER('Coder B'!E36))),ISNUMBER(SEARCH("MJOP",UPPER('Coder B'!E36))),ISNUMBER(SEARCH("PLEAD",UPPER('Coder B'!E36)))),"Motion to Dismiss / Pleadings",IF(OR(ISNUMBER(SEARCH("SJ",UPPER('Coder B'!E36))),ISNUMBER(SEARCH("SUMMARY",UPPER('Coder B'!E36))),ISNUMBER(SEARCH("TRIAL",UPPER('Coder B'!E36))),ISNUMBER(SEARCH("PERMANENT",UPPER('Coder B'!E36)))),"Summary Judgment / Trial","Other / Hybrid / Remand"))))</f>
        <v>Summary Judgment / Trial</v>
      </c>
      <c r="H36" t="str">
        <f>IF('Coder B'!F36=1,"Public",IF('Coder B'!F36=2,"Private",IF('Coder B'!F36=3,"Nonprofit","No company / other")))</f>
        <v>Private</v>
      </c>
      <c r="I36" t="str">
        <f t="shared" si="11"/>
        <v>Private</v>
      </c>
      <c r="J36" t="str">
        <f>IF(LEFT(UPPER(TRIM('Coder B'!I36)),1)="B","Board",IF(LEFT(UPPER(TRIM('Coder B'!I36)),1)="S","Shareholder","Other / Mixed"))</f>
        <v>Board</v>
      </c>
      <c r="K36" t="str">
        <f>IF(LEFT(UPPER(TRIM(CLEAN('Coder B'!G36))),1)="Y","Y",IF(LEFT(UPPER(TRIM(CLEAN('Coder B'!G36))),1)="M","M",IF(LEFT(UPPER(TRIM(CLEAN('Coder B'!G36))),1)="N","N","")))</f>
        <v>N</v>
      </c>
      <c r="L36" t="str">
        <f t="shared" si="12"/>
        <v>N</v>
      </c>
      <c r="M36">
        <f>IF(COUNTIF($B$2:B36,B36)=1,1,0)</f>
        <v>1</v>
      </c>
      <c r="N36" t="str">
        <f t="shared" si="13"/>
        <v>Pre-Coster</v>
      </c>
      <c r="O36" t="str">
        <f t="shared" si="14"/>
        <v/>
      </c>
      <c r="AF36" t="str">
        <f>TRIM('Coder A'!B36)</f>
        <v>Unreported; 1996 WL 307445; 1996 Del. Ch. LEXIS 55</v>
      </c>
      <c r="AG36" t="str">
        <f>TRIM('Coder A'!A36)</f>
        <v>U.S. West, Inc. v. Time Warner Inc.</v>
      </c>
      <c r="AH36" t="str">
        <f>IF(LEFT(UPPER(TRIM(CLEAN('Coder A'!G36))),1)="Y","Y",IF(LEFT(UPPER(TRIM(CLEAN('Coder A'!G36))),1)="M","M",IF(LEFT(UPPER(TRIM(CLEAN('Coder A'!G36))),1)="N","N","")))</f>
        <v>N</v>
      </c>
      <c r="AI36" t="str">
        <f>IF('Coder A'!E36=1,"Public",IF('Coder A'!E36=2,"Private",IF('Coder A'!E36=3,"Nonprofit","No company / other")))</f>
        <v>Public</v>
      </c>
      <c r="AJ36" t="str">
        <f>IF(LEFT(UPPER(TRIM('Coder A'!I36)),1)="B","Board",IF(LEFT(UPPER(TRIM('Coder A'!I36)),1)="S","Shareholder","Other / Mixed"))</f>
        <v>Other / Mixed</v>
      </c>
      <c r="AK36" t="str">
        <f>IF(UPPER(TRIM('Coder A'!D36))="S","Delaware Supreme Court","Delaware Court of Chancery")</f>
        <v>Delaware Court of Chancery</v>
      </c>
      <c r="AL36" t="str">
        <f>'Coder A'!F36</f>
        <v xml:space="preserve">Trial </v>
      </c>
      <c r="AQ36" t="str">
        <f t="shared" si="15"/>
        <v>N</v>
      </c>
      <c r="AR36" t="str">
        <f t="shared" si="16"/>
        <v>N</v>
      </c>
      <c r="AS36" t="str">
        <f t="shared" si="17"/>
        <v>Definite non-application (N/N)</v>
      </c>
    </row>
    <row r="37" spans="1:45" x14ac:dyDescent="0.2">
      <c r="A37">
        <f t="shared" si="9"/>
        <v>36</v>
      </c>
      <c r="B37" t="str">
        <f>TRIM('Coder B'!A37)</f>
        <v>Credit Lyonnais Bank Nederland, N.V. v. Pathe Commc'ns Corp.</v>
      </c>
      <c r="C37" t="str">
        <f>TRIM('Coder B'!B37)</f>
        <v>Unreported; 1991 WL 277613; 1991 Del. Ch. LEXIS 215</v>
      </c>
      <c r="D37">
        <f>'Coder B'!C37</f>
        <v>1991</v>
      </c>
      <c r="E37" t="str">
        <f t="shared" si="10"/>
        <v>1990s</v>
      </c>
      <c r="F37" t="str">
        <f>IF(UPPER(TRIM('Coder B'!D37))="S","Delaware Supreme Court","Delaware Court of Chancery")</f>
        <v>Delaware Court of Chancery</v>
      </c>
      <c r="G37" t="str">
        <f>IF(UPPER(TRIM('Coder B'!D37))="S","Appeal (Delaware Supreme Court)",IF(OR(ISNUMBER(SEARCH("TRO",UPPER('Coder B'!E37))),ISNUMBER(SEARCH("PI",UPPER('Coder B'!E37))),ISNUMBER(SEARCH("PRELIM",UPPER('Coder B'!E37)))),"TRO / Preliminary Injunction",IF(OR(ISNUMBER(SEARCH("MTD",UPPER('Coder B'!E37))),ISNUMBER(SEARCH("DISMISS",UPPER('Coder B'!E37))),ISNUMBER(SEARCH("MJOP",UPPER('Coder B'!E37))),ISNUMBER(SEARCH("PLEAD",UPPER('Coder B'!E37)))),"Motion to Dismiss / Pleadings",IF(OR(ISNUMBER(SEARCH("SJ",UPPER('Coder B'!E37))),ISNUMBER(SEARCH("SUMMARY",UPPER('Coder B'!E37))),ISNUMBER(SEARCH("TRIAL",UPPER('Coder B'!E37))),ISNUMBER(SEARCH("PERMANENT",UPPER('Coder B'!E37)))),"Summary Judgment / Trial","Other / Hybrid / Remand"))))</f>
        <v>Summary Judgment / Trial</v>
      </c>
      <c r="H37" t="str">
        <f>IF('Coder B'!F37=1,"Public",IF('Coder B'!F37=2,"Private",IF('Coder B'!F37=3,"Nonprofit","No company / other")))</f>
        <v>Private</v>
      </c>
      <c r="I37" t="str">
        <f t="shared" si="11"/>
        <v>Private</v>
      </c>
      <c r="J37" t="str">
        <f>IF(LEFT(UPPER(TRIM('Coder B'!I37)),1)="B","Board",IF(LEFT(UPPER(TRIM('Coder B'!I37)),1)="S","Shareholder","Other / Mixed"))</f>
        <v>Shareholder</v>
      </c>
      <c r="K37" t="str">
        <f>IF(LEFT(UPPER(TRIM(CLEAN('Coder B'!G37))),1)="Y","Y",IF(LEFT(UPPER(TRIM(CLEAN('Coder B'!G37))),1)="M","M",IF(LEFT(UPPER(TRIM(CLEAN('Coder B'!G37))),1)="N","N","")))</f>
        <v>N</v>
      </c>
      <c r="L37" t="str">
        <f t="shared" si="12"/>
        <v>N</v>
      </c>
      <c r="M37">
        <f>IF(COUNTIF($B$2:B37,B37)=1,1,0)</f>
        <v>1</v>
      </c>
      <c r="N37" t="str">
        <f t="shared" si="13"/>
        <v>Pre-Coster</v>
      </c>
      <c r="O37" t="str">
        <f t="shared" si="14"/>
        <v/>
      </c>
      <c r="AF37" t="str">
        <f>TRIM('Coder A'!B37)</f>
        <v>671 A.2d 1368</v>
      </c>
      <c r="AG37" t="str">
        <f>TRIM('Coder A'!A37)</f>
        <v>Williams v. Geier</v>
      </c>
      <c r="AH37" t="str">
        <f>IF(LEFT(UPPER(TRIM(CLEAN('Coder A'!G37))),1)="Y","Y",IF(LEFT(UPPER(TRIM(CLEAN('Coder A'!G37))),1)="M","M",IF(LEFT(UPPER(TRIM(CLEAN('Coder A'!G37))),1)="N","N","")))</f>
        <v>N</v>
      </c>
      <c r="AI37" t="str">
        <f>IF('Coder A'!E37=1,"Public",IF('Coder A'!E37=2,"Private",IF('Coder A'!E37=3,"Nonprofit","No company / other")))</f>
        <v>Public</v>
      </c>
      <c r="AJ37" t="str">
        <f>IF(LEFT(UPPER(TRIM('Coder A'!I37)),1)="B","Board",IF(LEFT(UPPER(TRIM('Coder A'!I37)),1)="S","Shareholder","Other / Mixed"))</f>
        <v>Board</v>
      </c>
      <c r="AK37" t="str">
        <f>IF(UPPER(TRIM('Coder A'!D37))="S","Delaware Supreme Court","Delaware Court of Chancery")</f>
        <v>Delaware Supreme Court</v>
      </c>
      <c r="AL37" t="str">
        <f>'Coder A'!F37</f>
        <v>Appeal</v>
      </c>
      <c r="AQ37" t="str">
        <f t="shared" si="15"/>
        <v>N</v>
      </c>
      <c r="AR37" t="str">
        <f t="shared" si="16"/>
        <v>N</v>
      </c>
      <c r="AS37" t="str">
        <f t="shared" si="17"/>
        <v>Definite non-application (N/N)</v>
      </c>
    </row>
    <row r="38" spans="1:45" x14ac:dyDescent="0.2">
      <c r="A38">
        <f t="shared" si="9"/>
        <v>37</v>
      </c>
      <c r="B38" t="str">
        <f>TRIM('Coder B'!A38)</f>
        <v>Stroud v. Grace</v>
      </c>
      <c r="C38" t="str">
        <f>TRIM('Coder B'!B38)</f>
        <v>606 A.2d 75</v>
      </c>
      <c r="D38">
        <f>'Coder B'!C38</f>
        <v>1992</v>
      </c>
      <c r="E38" t="str">
        <f t="shared" si="10"/>
        <v>1990s</v>
      </c>
      <c r="F38" t="str">
        <f>IF(UPPER(TRIM('Coder B'!D38))="S","Delaware Supreme Court","Delaware Court of Chancery")</f>
        <v>Delaware Supreme Court</v>
      </c>
      <c r="G38" t="str">
        <f>IF(UPPER(TRIM('Coder B'!D38))="S","Appeal (Delaware Supreme Court)",IF(OR(ISNUMBER(SEARCH("TRO",UPPER('Coder B'!E38))),ISNUMBER(SEARCH("PI",UPPER('Coder B'!E38))),ISNUMBER(SEARCH("PRELIM",UPPER('Coder B'!E38)))),"TRO / Preliminary Injunction",IF(OR(ISNUMBER(SEARCH("MTD",UPPER('Coder B'!E38))),ISNUMBER(SEARCH("DISMISS",UPPER('Coder B'!E38))),ISNUMBER(SEARCH("MJOP",UPPER('Coder B'!E38))),ISNUMBER(SEARCH("PLEAD",UPPER('Coder B'!E38)))),"Motion to Dismiss / Pleadings",IF(OR(ISNUMBER(SEARCH("SJ",UPPER('Coder B'!E38))),ISNUMBER(SEARCH("SUMMARY",UPPER('Coder B'!E38))),ISNUMBER(SEARCH("TRIAL",UPPER('Coder B'!E38))),ISNUMBER(SEARCH("PERMANENT",UPPER('Coder B'!E38)))),"Summary Judgment / Trial","Other / Hybrid / Remand"))))</f>
        <v>Appeal (Delaware Supreme Court)</v>
      </c>
      <c r="H38" t="str">
        <f>IF('Coder B'!F38=1,"Public",IF('Coder B'!F38=2,"Private",IF('Coder B'!F38=3,"Nonprofit","No company / other")))</f>
        <v>Private</v>
      </c>
      <c r="I38" t="str">
        <f t="shared" si="11"/>
        <v>Private</v>
      </c>
      <c r="J38" t="str">
        <f>IF(LEFT(UPPER(TRIM('Coder B'!I38)),1)="B","Board",IF(LEFT(UPPER(TRIM('Coder B'!I38)),1)="S","Shareholder","Other / Mixed"))</f>
        <v>Board</v>
      </c>
      <c r="K38" t="str">
        <f>IF(LEFT(UPPER(TRIM(CLEAN('Coder B'!G38))),1)="Y","Y",IF(LEFT(UPPER(TRIM(CLEAN('Coder B'!G38))),1)="M","M",IF(LEFT(UPPER(TRIM(CLEAN('Coder B'!G38))),1)="N","N","")))</f>
        <v>N</v>
      </c>
      <c r="L38" t="str">
        <f t="shared" si="12"/>
        <v>N</v>
      </c>
      <c r="M38">
        <f>IF(COUNTIF($B$2:B38,B38)=1,1,0)</f>
        <v>0</v>
      </c>
      <c r="N38" t="str">
        <f t="shared" si="13"/>
        <v>Pre-Coster</v>
      </c>
      <c r="O38" t="str">
        <f t="shared" si="14"/>
        <v/>
      </c>
      <c r="AF38" t="str">
        <f>TRIM('Coder A'!B38)</f>
        <v>681 A.2d 1050</v>
      </c>
      <c r="AG38" t="str">
        <f>TRIM('Coder A'!A38)</f>
        <v>Zirn v. VLI Corp.</v>
      </c>
      <c r="AH38" t="str">
        <f>IF(LEFT(UPPER(TRIM(CLEAN('Coder A'!G38))),1)="Y","Y",IF(LEFT(UPPER(TRIM(CLEAN('Coder A'!G38))),1)="M","M",IF(LEFT(UPPER(TRIM(CLEAN('Coder A'!G38))),1)="N","N","")))</f>
        <v>N</v>
      </c>
      <c r="AI38" t="str">
        <f>IF('Coder A'!E38=1,"Public",IF('Coder A'!E38=2,"Private",IF('Coder A'!E38=3,"Nonprofit","No company / other")))</f>
        <v>Public</v>
      </c>
      <c r="AJ38" t="str">
        <f>IF(LEFT(UPPER(TRIM('Coder A'!I38)),1)="B","Board",IF(LEFT(UPPER(TRIM('Coder A'!I38)),1)="S","Shareholder","Other / Mixed"))</f>
        <v>Board</v>
      </c>
      <c r="AK38" t="str">
        <f>IF(UPPER(TRIM('Coder A'!D38))="S","Delaware Supreme Court","Delaware Court of Chancery")</f>
        <v>Delaware Supreme Court</v>
      </c>
      <c r="AL38" t="str">
        <f>'Coder A'!F38</f>
        <v>Appeal</v>
      </c>
      <c r="AQ38" t="str">
        <f t="shared" si="15"/>
        <v/>
      </c>
      <c r="AR38" t="str">
        <f t="shared" si="16"/>
        <v/>
      </c>
      <c r="AS38" t="str">
        <f t="shared" si="17"/>
        <v/>
      </c>
    </row>
    <row r="39" spans="1:45" x14ac:dyDescent="0.2">
      <c r="A39">
        <f t="shared" si="9"/>
        <v>38</v>
      </c>
      <c r="B39" t="str">
        <f>TRIM('Coder B'!A39)</f>
        <v>Allison v. Preston</v>
      </c>
      <c r="C39" t="str">
        <f>TRIM('Coder B'!B39)</f>
        <v>651 A.2d 772</v>
      </c>
      <c r="D39">
        <f>'Coder B'!C39</f>
        <v>1994</v>
      </c>
      <c r="E39" t="str">
        <f t="shared" si="10"/>
        <v>1990s</v>
      </c>
      <c r="F39" t="str">
        <f>IF(UPPER(TRIM('Coder B'!D39))="S","Delaware Supreme Court","Delaware Court of Chancery")</f>
        <v>Delaware Court of Chancery</v>
      </c>
      <c r="G39" t="str">
        <f>IF(UPPER(TRIM('Coder B'!D39))="S","Appeal (Delaware Supreme Court)",IF(OR(ISNUMBER(SEARCH("TRO",UPPER('Coder B'!E39))),ISNUMBER(SEARCH("PI",UPPER('Coder B'!E39))),ISNUMBER(SEARCH("PRELIM",UPPER('Coder B'!E39)))),"TRO / Preliminary Injunction",IF(OR(ISNUMBER(SEARCH("MTD",UPPER('Coder B'!E39))),ISNUMBER(SEARCH("DISMISS",UPPER('Coder B'!E39))),ISNUMBER(SEARCH("MJOP",UPPER('Coder B'!E39))),ISNUMBER(SEARCH("PLEAD",UPPER('Coder B'!E39)))),"Motion to Dismiss / Pleadings",IF(OR(ISNUMBER(SEARCH("SJ",UPPER('Coder B'!E39))),ISNUMBER(SEARCH("SUMMARY",UPPER('Coder B'!E39))),ISNUMBER(SEARCH("TRIAL",UPPER('Coder B'!E39))),ISNUMBER(SEARCH("PERMANENT",UPPER('Coder B'!E39)))),"Summary Judgment / Trial","Other / Hybrid / Remand"))))</f>
        <v>Other / Hybrid / Remand</v>
      </c>
      <c r="H39" t="str">
        <f>IF('Coder B'!F39=1,"Public",IF('Coder B'!F39=2,"Private",IF('Coder B'!F39=3,"Nonprofit","No company / other")))</f>
        <v>Private</v>
      </c>
      <c r="I39" t="str">
        <f t="shared" si="11"/>
        <v>Private</v>
      </c>
      <c r="J39" t="str">
        <f>IF(LEFT(UPPER(TRIM('Coder B'!I39)),1)="B","Board",IF(LEFT(UPPER(TRIM('Coder B'!I39)),1)="S","Shareholder","Other / Mixed"))</f>
        <v>Shareholder</v>
      </c>
      <c r="K39" t="str">
        <f>IF(LEFT(UPPER(TRIM(CLEAN('Coder B'!G39))),1)="Y","Y",IF(LEFT(UPPER(TRIM(CLEAN('Coder B'!G39))),1)="M","M",IF(LEFT(UPPER(TRIM(CLEAN('Coder B'!G39))),1)="N","N","")))</f>
        <v>N</v>
      </c>
      <c r="L39" t="str">
        <f t="shared" si="12"/>
        <v>N</v>
      </c>
      <c r="M39">
        <f>IF(COUNTIF($B$2:B39,B39)=1,1,0)</f>
        <v>1</v>
      </c>
      <c r="N39" t="str">
        <f t="shared" si="13"/>
        <v>Pre-Coster</v>
      </c>
      <c r="O39" t="str">
        <f t="shared" si="14"/>
        <v/>
      </c>
      <c r="AF39" t="str">
        <f>TRIM('Coder A'!B39)</f>
        <v>Unreported; 1997 WL 305824; 1997 Del. Ch. LEXIS 84</v>
      </c>
      <c r="AG39" t="str">
        <f>TRIM('Coder A'!A39)</f>
        <v>H.F. Ahmanson &amp; Co. v. Great Wn. Fin. Corp.</v>
      </c>
      <c r="AH39" t="str">
        <f>IF(LEFT(UPPER(TRIM(CLEAN('Coder A'!G39))),1)="Y","Y",IF(LEFT(UPPER(TRIM(CLEAN('Coder A'!G39))),1)="M","M",IF(LEFT(UPPER(TRIM(CLEAN('Coder A'!G39))),1)="N","N","")))</f>
        <v>N</v>
      </c>
      <c r="AI39" t="str">
        <f>IF('Coder A'!E39=1,"Public",IF('Coder A'!E39=2,"Private",IF('Coder A'!E39=3,"Nonprofit","No company / other")))</f>
        <v>Public</v>
      </c>
      <c r="AJ39" t="str">
        <f>IF(LEFT(UPPER(TRIM('Coder A'!I39)),1)="B","Board",IF(LEFT(UPPER(TRIM('Coder A'!I39)),1)="S","Shareholder","Other / Mixed"))</f>
        <v>Board</v>
      </c>
      <c r="AK39" t="str">
        <f>IF(UPPER(TRIM('Coder A'!D39))="S","Delaware Supreme Court","Delaware Court of Chancery")</f>
        <v>Delaware Court of Chancery</v>
      </c>
      <c r="AL39" t="str">
        <f>'Coder A'!F39</f>
        <v>Permanent Injunction</v>
      </c>
      <c r="AQ39" t="str">
        <f t="shared" si="15"/>
        <v>N</v>
      </c>
      <c r="AR39" t="str">
        <f t="shared" si="16"/>
        <v>N</v>
      </c>
      <c r="AS39" t="str">
        <f t="shared" si="17"/>
        <v>Definite non-application (N/N)</v>
      </c>
    </row>
    <row r="40" spans="1:45" x14ac:dyDescent="0.2">
      <c r="A40">
        <f t="shared" si="9"/>
        <v>39</v>
      </c>
      <c r="B40" t="str">
        <f>TRIM('Coder B'!A40)</f>
        <v>Arnold v. Soc'y for Sav. Bankcorp, Inc.</v>
      </c>
      <c r="C40" t="str">
        <f>TRIM('Coder B'!B40)</f>
        <v>650 A.2d 1270</v>
      </c>
      <c r="D40">
        <f>'Coder B'!C40</f>
        <v>1994</v>
      </c>
      <c r="E40" t="str">
        <f t="shared" si="10"/>
        <v>1990s</v>
      </c>
      <c r="F40" t="str">
        <f>IF(UPPER(TRIM('Coder B'!D40))="S","Delaware Supreme Court","Delaware Court of Chancery")</f>
        <v>Delaware Supreme Court</v>
      </c>
      <c r="G40" t="str">
        <f>IF(UPPER(TRIM('Coder B'!D40))="S","Appeal (Delaware Supreme Court)",IF(OR(ISNUMBER(SEARCH("TRO",UPPER('Coder B'!E40))),ISNUMBER(SEARCH("PI",UPPER('Coder B'!E40))),ISNUMBER(SEARCH("PRELIM",UPPER('Coder B'!E40)))),"TRO / Preliminary Injunction",IF(OR(ISNUMBER(SEARCH("MTD",UPPER('Coder B'!E40))),ISNUMBER(SEARCH("DISMISS",UPPER('Coder B'!E40))),ISNUMBER(SEARCH("MJOP",UPPER('Coder B'!E40))),ISNUMBER(SEARCH("PLEAD",UPPER('Coder B'!E40)))),"Motion to Dismiss / Pleadings",IF(OR(ISNUMBER(SEARCH("SJ",UPPER('Coder B'!E40))),ISNUMBER(SEARCH("SUMMARY",UPPER('Coder B'!E40))),ISNUMBER(SEARCH("TRIAL",UPPER('Coder B'!E40))),ISNUMBER(SEARCH("PERMANENT",UPPER('Coder B'!E40)))),"Summary Judgment / Trial","Other / Hybrid / Remand"))))</f>
        <v>Appeal (Delaware Supreme Court)</v>
      </c>
      <c r="H40" t="str">
        <f>IF('Coder B'!F40=1,"Public",IF('Coder B'!F40=2,"Private",IF('Coder B'!F40=3,"Nonprofit","No company / other")))</f>
        <v>Public</v>
      </c>
      <c r="I40" t="str">
        <f t="shared" si="11"/>
        <v>Public</v>
      </c>
      <c r="J40" t="str">
        <f>IF(LEFT(UPPER(TRIM('Coder B'!I40)),1)="B","Board",IF(LEFT(UPPER(TRIM('Coder B'!I40)),1)="S","Shareholder","Other / Mixed"))</f>
        <v>Board</v>
      </c>
      <c r="K40" t="str">
        <f>IF(LEFT(UPPER(TRIM(CLEAN('Coder B'!G40))),1)="Y","Y",IF(LEFT(UPPER(TRIM(CLEAN('Coder B'!G40))),1)="M","M",IF(LEFT(UPPER(TRIM(CLEAN('Coder B'!G40))),1)="N","N","")))</f>
        <v>N</v>
      </c>
      <c r="L40" t="str">
        <f t="shared" si="12"/>
        <v>N</v>
      </c>
      <c r="M40">
        <f>IF(COUNTIF($B$2:B40,B40)=1,1,0)</f>
        <v>1</v>
      </c>
      <c r="N40" t="str">
        <f t="shared" si="13"/>
        <v>Pre-Coster</v>
      </c>
      <c r="O40" t="str">
        <f t="shared" si="14"/>
        <v/>
      </c>
      <c r="AF40" t="str">
        <f>TRIM('Coder A'!B40)</f>
        <v>700 A.2d 135</v>
      </c>
      <c r="AG40" t="str">
        <f>TRIM('Coder A'!A40)</f>
        <v>Loudon v. Archer-Daniels-Midland Co.</v>
      </c>
      <c r="AH40" t="str">
        <f>IF(LEFT(UPPER(TRIM(CLEAN('Coder A'!G40))),1)="Y","Y",IF(LEFT(UPPER(TRIM(CLEAN('Coder A'!G40))),1)="M","M",IF(LEFT(UPPER(TRIM(CLEAN('Coder A'!G40))),1)="N","N","")))</f>
        <v>N</v>
      </c>
      <c r="AI40" t="str">
        <f>IF('Coder A'!E40=1,"Public",IF('Coder A'!E40=2,"Private",IF('Coder A'!E40=3,"Nonprofit","No company / other")))</f>
        <v>Public</v>
      </c>
      <c r="AJ40" t="str">
        <f>IF(LEFT(UPPER(TRIM('Coder A'!I40)),1)="B","Board",IF(LEFT(UPPER(TRIM('Coder A'!I40)),1)="S","Shareholder","Other / Mixed"))</f>
        <v>Board</v>
      </c>
      <c r="AK40" t="str">
        <f>IF(UPPER(TRIM('Coder A'!D40))="S","Delaware Supreme Court","Delaware Court of Chancery")</f>
        <v>Delaware Supreme Court</v>
      </c>
      <c r="AL40" t="str">
        <f>'Coder A'!F40</f>
        <v>MTD</v>
      </c>
      <c r="AQ40" t="str">
        <f t="shared" si="15"/>
        <v>N</v>
      </c>
      <c r="AR40" t="str">
        <f t="shared" si="16"/>
        <v>N</v>
      </c>
      <c r="AS40" t="str">
        <f t="shared" si="17"/>
        <v>Definite non-application (N/N)</v>
      </c>
    </row>
    <row r="41" spans="1:45" x14ac:dyDescent="0.2">
      <c r="A41">
        <f t="shared" si="9"/>
        <v>40</v>
      </c>
      <c r="B41" t="str">
        <f>TRIM('Coder B'!A41)</f>
        <v>Mendel v. Carroll</v>
      </c>
      <c r="C41" t="str">
        <f>TRIM('Coder B'!B41)</f>
        <v>651 A.2d 297</v>
      </c>
      <c r="D41">
        <f>'Coder B'!C41</f>
        <v>1994</v>
      </c>
      <c r="E41" t="str">
        <f t="shared" si="10"/>
        <v>1990s</v>
      </c>
      <c r="F41" t="str">
        <f>IF(UPPER(TRIM('Coder B'!D41))="S","Delaware Supreme Court","Delaware Court of Chancery")</f>
        <v>Delaware Court of Chancery</v>
      </c>
      <c r="G41" t="str">
        <f>IF(UPPER(TRIM('Coder B'!D41))="S","Appeal (Delaware Supreme Court)",IF(OR(ISNUMBER(SEARCH("TRO",UPPER('Coder B'!E41))),ISNUMBER(SEARCH("PI",UPPER('Coder B'!E41))),ISNUMBER(SEARCH("PRELIM",UPPER('Coder B'!E41)))),"TRO / Preliminary Injunction",IF(OR(ISNUMBER(SEARCH("MTD",UPPER('Coder B'!E41))),ISNUMBER(SEARCH("DISMISS",UPPER('Coder B'!E41))),ISNUMBER(SEARCH("MJOP",UPPER('Coder B'!E41))),ISNUMBER(SEARCH("PLEAD",UPPER('Coder B'!E41)))),"Motion to Dismiss / Pleadings",IF(OR(ISNUMBER(SEARCH("SJ",UPPER('Coder B'!E41))),ISNUMBER(SEARCH("SUMMARY",UPPER('Coder B'!E41))),ISNUMBER(SEARCH("TRIAL",UPPER('Coder B'!E41))),ISNUMBER(SEARCH("PERMANENT",UPPER('Coder B'!E41)))),"Summary Judgment / Trial","Other / Hybrid / Remand"))))</f>
        <v>TRO / Preliminary Injunction</v>
      </c>
      <c r="H41" t="str">
        <f>IF('Coder B'!F41=1,"Public",IF('Coder B'!F41=2,"Private",IF('Coder B'!F41=3,"Nonprofit","No company / other")))</f>
        <v>Public</v>
      </c>
      <c r="I41" t="str">
        <f t="shared" si="11"/>
        <v>Public</v>
      </c>
      <c r="J41" t="str">
        <f>IF(LEFT(UPPER(TRIM('Coder B'!I41)),1)="B","Board",IF(LEFT(UPPER(TRIM('Coder B'!I41)),1)="S","Shareholder","Other / Mixed"))</f>
        <v>Board</v>
      </c>
      <c r="K41" t="str">
        <f>IF(LEFT(UPPER(TRIM(CLEAN('Coder B'!G41))),1)="Y","Y",IF(LEFT(UPPER(TRIM(CLEAN('Coder B'!G41))),1)="M","M",IF(LEFT(UPPER(TRIM(CLEAN('Coder B'!G41))),1)="N","N","")))</f>
        <v>N</v>
      </c>
      <c r="L41" t="str">
        <f t="shared" si="12"/>
        <v>N</v>
      </c>
      <c r="M41">
        <f>IF(COUNTIF($B$2:B41,B41)=1,1,0)</f>
        <v>1</v>
      </c>
      <c r="N41" t="str">
        <f t="shared" si="13"/>
        <v>Pre-Coster</v>
      </c>
      <c r="O41" t="str">
        <f t="shared" si="14"/>
        <v/>
      </c>
      <c r="AF41" t="str">
        <f>TRIM('Coder A'!B41)</f>
        <v>Unreported; 1997 WL 305841; 1997 Del. Ch. LEXIS 81</v>
      </c>
      <c r="AG41" t="str">
        <f>TRIM('Coder A'!A41)</f>
        <v>Zaucha v. Brody</v>
      </c>
      <c r="AH41" t="str">
        <f>IF(LEFT(UPPER(TRIM(CLEAN('Coder A'!G41))),1)="Y","Y",IF(LEFT(UPPER(TRIM(CLEAN('Coder A'!G41))),1)="M","M",IF(LEFT(UPPER(TRIM(CLEAN('Coder A'!G41))),1)="N","N","")))</f>
        <v>N</v>
      </c>
      <c r="AI41" t="str">
        <f>IF('Coder A'!E41=1,"Public",IF('Coder A'!E41=2,"Private",IF('Coder A'!E41=3,"Nonprofit","No company / other")))</f>
        <v>Public</v>
      </c>
      <c r="AJ41" t="str">
        <f>IF(LEFT(UPPER(TRIM('Coder A'!I41)),1)="B","Board",IF(LEFT(UPPER(TRIM('Coder A'!I41)),1)="S","Shareholder","Other / Mixed"))</f>
        <v>Shareholder</v>
      </c>
      <c r="AK41" t="str">
        <f>IF(UPPER(TRIM('Coder A'!D41))="S","Delaware Supreme Court","Delaware Court of Chancery")</f>
        <v>Delaware Court of Chancery</v>
      </c>
      <c r="AL41" t="str">
        <f>'Coder A'!F41</f>
        <v xml:space="preserve">Sec. 225 </v>
      </c>
      <c r="AQ41" t="str">
        <f t="shared" si="15"/>
        <v>N</v>
      </c>
      <c r="AR41" t="str">
        <f t="shared" si="16"/>
        <v>N</v>
      </c>
      <c r="AS41" t="str">
        <f t="shared" si="17"/>
        <v>Definite non-application (N/N)</v>
      </c>
    </row>
    <row r="42" spans="1:45" x14ac:dyDescent="0.2">
      <c r="A42">
        <f t="shared" si="9"/>
        <v>41</v>
      </c>
      <c r="B42" t="str">
        <f>TRIM('Coder B'!A42)</f>
        <v>Paramount Commc'ns Inc. v. QVC Network Inc.</v>
      </c>
      <c r="C42" t="str">
        <f>TRIM('Coder B'!B42)</f>
        <v>637 A.2d 34</v>
      </c>
      <c r="D42">
        <f>'Coder B'!C42</f>
        <v>1994</v>
      </c>
      <c r="E42" t="str">
        <f t="shared" si="10"/>
        <v>1990s</v>
      </c>
      <c r="F42" t="str">
        <f>IF(UPPER(TRIM('Coder B'!D42))="S","Delaware Supreme Court","Delaware Court of Chancery")</f>
        <v>Delaware Supreme Court</v>
      </c>
      <c r="G42" t="str">
        <f>IF(UPPER(TRIM('Coder B'!D42))="S","Appeal (Delaware Supreme Court)",IF(OR(ISNUMBER(SEARCH("TRO",UPPER('Coder B'!E42))),ISNUMBER(SEARCH("PI",UPPER('Coder B'!E42))),ISNUMBER(SEARCH("PRELIM",UPPER('Coder B'!E42)))),"TRO / Preliminary Injunction",IF(OR(ISNUMBER(SEARCH("MTD",UPPER('Coder B'!E42))),ISNUMBER(SEARCH("DISMISS",UPPER('Coder B'!E42))),ISNUMBER(SEARCH("MJOP",UPPER('Coder B'!E42))),ISNUMBER(SEARCH("PLEAD",UPPER('Coder B'!E42)))),"Motion to Dismiss / Pleadings",IF(OR(ISNUMBER(SEARCH("SJ",UPPER('Coder B'!E42))),ISNUMBER(SEARCH("SUMMARY",UPPER('Coder B'!E42))),ISNUMBER(SEARCH("TRIAL",UPPER('Coder B'!E42))),ISNUMBER(SEARCH("PERMANENT",UPPER('Coder B'!E42)))),"Summary Judgment / Trial","Other / Hybrid / Remand"))))</f>
        <v>Appeal (Delaware Supreme Court)</v>
      </c>
      <c r="H42" t="str">
        <f>IF('Coder B'!F42=1,"Public",IF('Coder B'!F42=2,"Private",IF('Coder B'!F42=3,"Nonprofit","No company / other")))</f>
        <v>Public</v>
      </c>
      <c r="I42" t="str">
        <f t="shared" si="11"/>
        <v>Public</v>
      </c>
      <c r="J42" t="str">
        <f>IF(LEFT(UPPER(TRIM('Coder B'!I42)),1)="B","Board",IF(LEFT(UPPER(TRIM('Coder B'!I42)),1)="S","Shareholder","Other / Mixed"))</f>
        <v>Shareholder</v>
      </c>
      <c r="K42" t="str">
        <f>IF(LEFT(UPPER(TRIM(CLEAN('Coder B'!G42))),1)="Y","Y",IF(LEFT(UPPER(TRIM(CLEAN('Coder B'!G42))),1)="M","M",IF(LEFT(UPPER(TRIM(CLEAN('Coder B'!G42))),1)="N","N","")))</f>
        <v>N</v>
      </c>
      <c r="L42" t="str">
        <f t="shared" si="12"/>
        <v>N</v>
      </c>
      <c r="M42">
        <f>IF(COUNTIF($B$2:B42,B42)=1,1,0)</f>
        <v>1</v>
      </c>
      <c r="N42" t="str">
        <f t="shared" si="13"/>
        <v>Pre-Coster</v>
      </c>
      <c r="O42" t="str">
        <f t="shared" si="14"/>
        <v/>
      </c>
      <c r="AF42" t="str">
        <f>TRIM('Coder A'!B42)</f>
        <v>723 A.2d 1180</v>
      </c>
      <c r="AG42" t="str">
        <f>TRIM('Coder A'!A42)</f>
        <v>Carmody v. Toll Bros. Inc</v>
      </c>
      <c r="AH42" t="str">
        <f>IF(LEFT(UPPER(TRIM(CLEAN('Coder A'!G42))),1)="Y","Y",IF(LEFT(UPPER(TRIM(CLEAN('Coder A'!G42))),1)="M","M",IF(LEFT(UPPER(TRIM(CLEAN('Coder A'!G42))),1)="N","N","")))</f>
        <v>Y</v>
      </c>
      <c r="AI42" t="str">
        <f>IF('Coder A'!E42=1,"Public",IF('Coder A'!E42=2,"Private",IF('Coder A'!E42=3,"Nonprofit","No company / other")))</f>
        <v>Public</v>
      </c>
      <c r="AJ42" t="str">
        <f>IF(LEFT(UPPER(TRIM('Coder A'!I42)),1)="B","Board",IF(LEFT(UPPER(TRIM('Coder A'!I42)),1)="S","Shareholder","Other / Mixed"))</f>
        <v>Shareholder</v>
      </c>
      <c r="AK42" t="str">
        <f>IF(UPPER(TRIM('Coder A'!D42))="S","Delaware Supreme Court","Delaware Court of Chancery")</f>
        <v>Delaware Court of Chancery</v>
      </c>
      <c r="AL42" t="str">
        <f>'Coder A'!F42</f>
        <v>MTD</v>
      </c>
      <c r="AQ42" t="str">
        <f t="shared" si="15"/>
        <v>N</v>
      </c>
      <c r="AR42" t="str">
        <f t="shared" si="16"/>
        <v>N</v>
      </c>
      <c r="AS42" t="str">
        <f t="shared" si="17"/>
        <v>Definite non-application (N/N)</v>
      </c>
    </row>
    <row r="43" spans="1:45" x14ac:dyDescent="0.2">
      <c r="A43">
        <f t="shared" si="9"/>
        <v>42</v>
      </c>
      <c r="B43" t="str">
        <f>TRIM('Coder B'!A43)</f>
        <v>Williams v. Geier</v>
      </c>
      <c r="C43" t="str">
        <f>TRIM('Coder B'!B43)</f>
        <v>Unreported; 1994 WL 514871; 1994 Del. Ch. LEXIS 165</v>
      </c>
      <c r="D43">
        <f>'Coder B'!C43</f>
        <v>1994</v>
      </c>
      <c r="E43" t="str">
        <f t="shared" si="10"/>
        <v>1990s</v>
      </c>
      <c r="F43" t="str">
        <f>IF(UPPER(TRIM('Coder B'!D43))="S","Delaware Supreme Court","Delaware Court of Chancery")</f>
        <v>Delaware Court of Chancery</v>
      </c>
      <c r="G43" t="str">
        <f>IF(UPPER(TRIM('Coder B'!D43))="S","Appeal (Delaware Supreme Court)",IF(OR(ISNUMBER(SEARCH("TRO",UPPER('Coder B'!E43))),ISNUMBER(SEARCH("PI",UPPER('Coder B'!E43))),ISNUMBER(SEARCH("PRELIM",UPPER('Coder B'!E43)))),"TRO / Preliminary Injunction",IF(OR(ISNUMBER(SEARCH("MTD",UPPER('Coder B'!E43))),ISNUMBER(SEARCH("DISMISS",UPPER('Coder B'!E43))),ISNUMBER(SEARCH("MJOP",UPPER('Coder B'!E43))),ISNUMBER(SEARCH("PLEAD",UPPER('Coder B'!E43)))),"Motion to Dismiss / Pleadings",IF(OR(ISNUMBER(SEARCH("SJ",UPPER('Coder B'!E43))),ISNUMBER(SEARCH("SUMMARY",UPPER('Coder B'!E43))),ISNUMBER(SEARCH("TRIAL",UPPER('Coder B'!E43))),ISNUMBER(SEARCH("PERMANENT",UPPER('Coder B'!E43)))),"Summary Judgment / Trial","Other / Hybrid / Remand"))))</f>
        <v>Summary Judgment / Trial</v>
      </c>
      <c r="H43" t="str">
        <f>IF('Coder B'!F43=1,"Public",IF('Coder B'!F43=2,"Private",IF('Coder B'!F43=3,"Nonprofit","No company / other")))</f>
        <v>Public</v>
      </c>
      <c r="I43" t="str">
        <f t="shared" si="11"/>
        <v>Public</v>
      </c>
      <c r="J43" t="str">
        <f>IF(LEFT(UPPER(TRIM('Coder B'!I43)),1)="B","Board",IF(LEFT(UPPER(TRIM('Coder B'!I43)),1)="S","Shareholder","Other / Mixed"))</f>
        <v>Board</v>
      </c>
      <c r="K43" t="str">
        <f>IF(LEFT(UPPER(TRIM(CLEAN('Coder B'!G43))),1)="Y","Y",IF(LEFT(UPPER(TRIM(CLEAN('Coder B'!G43))),1)="M","M",IF(LEFT(UPPER(TRIM(CLEAN('Coder B'!G43))),1)="N","N","")))</f>
        <v>N</v>
      </c>
      <c r="L43" t="str">
        <f t="shared" si="12"/>
        <v>N</v>
      </c>
      <c r="M43">
        <f>IF(COUNTIF($B$2:B43,B43)=1,1,0)</f>
        <v>1</v>
      </c>
      <c r="N43" t="str">
        <f t="shared" si="13"/>
        <v>Pre-Coster</v>
      </c>
      <c r="O43" t="str">
        <f t="shared" si="14"/>
        <v/>
      </c>
      <c r="AF43" t="str">
        <f>TRIM('Coder A'!B43)</f>
        <v>Unreported; 1998 WL 778360; 1998 Del. Ch. LEXIS 201</v>
      </c>
      <c r="AG43" t="str">
        <f>TRIM('Coder A'!A43)</f>
        <v>Eliason v. Englehart</v>
      </c>
      <c r="AH43" t="str">
        <f>IF(LEFT(UPPER(TRIM(CLEAN('Coder A'!G43))),1)="Y","Y",IF(LEFT(UPPER(TRIM(CLEAN('Coder A'!G43))),1)="M","M",IF(LEFT(UPPER(TRIM(CLEAN('Coder A'!G43))),1)="N","N","")))</f>
        <v>N</v>
      </c>
      <c r="AI43" t="str">
        <f>IF('Coder A'!E43=1,"Public",IF('Coder A'!E43=2,"Private",IF('Coder A'!E43=3,"Nonprofit","No company / other")))</f>
        <v>Private</v>
      </c>
      <c r="AJ43" t="str">
        <f>IF(LEFT(UPPER(TRIM('Coder A'!I43)),1)="B","Board",IF(LEFT(UPPER(TRIM('Coder A'!I43)),1)="S","Shareholder","Other / Mixed"))</f>
        <v>Board</v>
      </c>
      <c r="AK43" t="str">
        <f>IF(UPPER(TRIM('Coder A'!D43))="S","Delaware Supreme Court","Delaware Court of Chancery")</f>
        <v>Delaware Court of Chancery</v>
      </c>
      <c r="AL43" t="str">
        <f>'Coder A'!F43</f>
        <v>SJ</v>
      </c>
      <c r="AQ43" t="str">
        <f t="shared" si="15"/>
        <v>N</v>
      </c>
      <c r="AR43" t="str">
        <f t="shared" si="16"/>
        <v>N</v>
      </c>
      <c r="AS43" t="str">
        <f t="shared" si="17"/>
        <v>Definite non-application (N/N)</v>
      </c>
    </row>
    <row r="44" spans="1:45" x14ac:dyDescent="0.2">
      <c r="A44">
        <f t="shared" si="9"/>
        <v>43</v>
      </c>
      <c r="B44" t="str">
        <f>TRIM('Coder B'!A44)</f>
        <v>Carson Pirie Scott &amp; Co. v. Gould</v>
      </c>
      <c r="C44" t="str">
        <f>TRIM('Coder B'!B44)</f>
        <v>Unreported; 1995 WL 419980; 1995 Del. Ch. LEXIS 77</v>
      </c>
      <c r="D44">
        <f>'Coder B'!C44</f>
        <v>1995</v>
      </c>
      <c r="E44" t="str">
        <f t="shared" si="10"/>
        <v>1990s</v>
      </c>
      <c r="F44" t="str">
        <f>IF(UPPER(TRIM('Coder B'!D44))="S","Delaware Supreme Court","Delaware Court of Chancery")</f>
        <v>Delaware Court of Chancery</v>
      </c>
      <c r="G44" t="str">
        <f>IF(UPPER(TRIM('Coder B'!D44))="S","Appeal (Delaware Supreme Court)",IF(OR(ISNUMBER(SEARCH("TRO",UPPER('Coder B'!E44))),ISNUMBER(SEARCH("PI",UPPER('Coder B'!E44))),ISNUMBER(SEARCH("PRELIM",UPPER('Coder B'!E44)))),"TRO / Preliminary Injunction",IF(OR(ISNUMBER(SEARCH("MTD",UPPER('Coder B'!E44))),ISNUMBER(SEARCH("DISMISS",UPPER('Coder B'!E44))),ISNUMBER(SEARCH("MJOP",UPPER('Coder B'!E44))),ISNUMBER(SEARCH("PLEAD",UPPER('Coder B'!E44)))),"Motion to Dismiss / Pleadings",IF(OR(ISNUMBER(SEARCH("SJ",UPPER('Coder B'!E44))),ISNUMBER(SEARCH("SUMMARY",UPPER('Coder B'!E44))),ISNUMBER(SEARCH("TRIAL",UPPER('Coder B'!E44))),ISNUMBER(SEARCH("PERMANENT",UPPER('Coder B'!E44)))),"Summary Judgment / Trial","Other / Hybrid / Remand"))))</f>
        <v>TRO / Preliminary Injunction</v>
      </c>
      <c r="H44" t="str">
        <f>IF('Coder B'!F44=1,"Public",IF('Coder B'!F44=2,"Private",IF('Coder B'!F44=3,"Nonprofit","No company / other")))</f>
        <v>Private</v>
      </c>
      <c r="I44" t="str">
        <f t="shared" si="11"/>
        <v>Private</v>
      </c>
      <c r="J44" t="str">
        <f>IF(LEFT(UPPER(TRIM('Coder B'!I44)),1)="B","Board",IF(LEFT(UPPER(TRIM('Coder B'!I44)),1)="S","Shareholder","Other / Mixed"))</f>
        <v>Board</v>
      </c>
      <c r="K44" t="str">
        <f>IF(LEFT(UPPER(TRIM(CLEAN('Coder B'!G44))),1)="Y","Y",IF(LEFT(UPPER(TRIM(CLEAN('Coder B'!G44))),1)="M","M",IF(LEFT(UPPER(TRIM(CLEAN('Coder B'!G44))),1)="N","N","")))</f>
        <v>N</v>
      </c>
      <c r="L44" t="str">
        <f t="shared" si="12"/>
        <v>N</v>
      </c>
      <c r="M44">
        <f>IF(COUNTIF($B$2:B44,B44)=1,1,0)</f>
        <v>1</v>
      </c>
      <c r="N44" t="str">
        <f t="shared" si="13"/>
        <v>Pre-Coster</v>
      </c>
      <c r="O44" t="str">
        <f t="shared" si="14"/>
        <v/>
      </c>
      <c r="AF44" t="str">
        <f>TRIM('Coder A'!B44)</f>
        <v>Unreported; 1998 WL 276224; 1998 Del. Ch. LEXIS 80</v>
      </c>
      <c r="AG44" t="str">
        <f>TRIM('Coder A'!A44)</f>
        <v>Golden Cycle, LLC v. Allan</v>
      </c>
      <c r="AH44" t="str">
        <f>IF(LEFT(UPPER(TRIM(CLEAN('Coder A'!G44))),1)="Y","Y",IF(LEFT(UPPER(TRIM(CLEAN('Coder A'!G44))),1)="M","M",IF(LEFT(UPPER(TRIM(CLEAN('Coder A'!G44))),1)="N","N","")))</f>
        <v>N</v>
      </c>
      <c r="AI44" t="str">
        <f>IF('Coder A'!E44=1,"Public",IF('Coder A'!E44=2,"Private",IF('Coder A'!E44=3,"Nonprofit","No company / other")))</f>
        <v>Public</v>
      </c>
      <c r="AJ44" t="str">
        <f>IF(LEFT(UPPER(TRIM('Coder A'!I44)),1)="B","Board",IF(LEFT(UPPER(TRIM('Coder A'!I44)),1)="S","Shareholder","Other / Mixed"))</f>
        <v>Board</v>
      </c>
      <c r="AK44" t="str">
        <f>IF(UPPER(TRIM('Coder A'!D44))="S","Delaware Supreme Court","Delaware Court of Chancery")</f>
        <v>Delaware Court of Chancery</v>
      </c>
      <c r="AL44" t="str">
        <f>'Coder A'!F44</f>
        <v>PI</v>
      </c>
      <c r="AQ44" t="str">
        <f t="shared" si="15"/>
        <v>N</v>
      </c>
      <c r="AR44" t="str">
        <f t="shared" si="16"/>
        <v>N</v>
      </c>
      <c r="AS44" t="str">
        <f t="shared" si="17"/>
        <v>Definite non-application (N/N)</v>
      </c>
    </row>
    <row r="45" spans="1:45" x14ac:dyDescent="0.2">
      <c r="A45">
        <f t="shared" si="9"/>
        <v>44</v>
      </c>
      <c r="B45" t="str">
        <f>TRIM('Coder B'!A45)</f>
        <v>Grimes v. Donald</v>
      </c>
      <c r="C45" t="str">
        <f>TRIM('Coder B'!B45)</f>
        <v>Unreported; 1995 WL 54441; 1995 Del. Ch. LEXIS 3</v>
      </c>
      <c r="D45">
        <f>'Coder B'!C45</f>
        <v>1995</v>
      </c>
      <c r="E45" t="str">
        <f t="shared" si="10"/>
        <v>1990s</v>
      </c>
      <c r="F45" t="str">
        <f>IF(UPPER(TRIM('Coder B'!D45))="S","Delaware Supreme Court","Delaware Court of Chancery")</f>
        <v>Delaware Court of Chancery</v>
      </c>
      <c r="G45" t="str">
        <f>IF(UPPER(TRIM('Coder B'!D45))="S","Appeal (Delaware Supreme Court)",IF(OR(ISNUMBER(SEARCH("TRO",UPPER('Coder B'!E45))),ISNUMBER(SEARCH("PI",UPPER('Coder B'!E45))),ISNUMBER(SEARCH("PRELIM",UPPER('Coder B'!E45)))),"TRO / Preliminary Injunction",IF(OR(ISNUMBER(SEARCH("MTD",UPPER('Coder B'!E45))),ISNUMBER(SEARCH("DISMISS",UPPER('Coder B'!E45))),ISNUMBER(SEARCH("MJOP",UPPER('Coder B'!E45))),ISNUMBER(SEARCH("PLEAD",UPPER('Coder B'!E45)))),"Motion to Dismiss / Pleadings",IF(OR(ISNUMBER(SEARCH("SJ",UPPER('Coder B'!E45))),ISNUMBER(SEARCH("SUMMARY",UPPER('Coder B'!E45))),ISNUMBER(SEARCH("TRIAL",UPPER('Coder B'!E45))),ISNUMBER(SEARCH("PERMANENT",UPPER('Coder B'!E45)))),"Summary Judgment / Trial","Other / Hybrid / Remand"))))</f>
        <v>Motion to Dismiss / Pleadings</v>
      </c>
      <c r="H45" t="str">
        <f>IF('Coder B'!F45=1,"Public",IF('Coder B'!F45=2,"Private",IF('Coder B'!F45=3,"Nonprofit","No company / other")))</f>
        <v>Public</v>
      </c>
      <c r="I45" t="str">
        <f t="shared" si="11"/>
        <v>Public</v>
      </c>
      <c r="J45" t="str">
        <f>IF(LEFT(UPPER(TRIM('Coder B'!I45)),1)="B","Board",IF(LEFT(UPPER(TRIM('Coder B'!I45)),1)="S","Shareholder","Other / Mixed"))</f>
        <v>Board</v>
      </c>
      <c r="K45" t="str">
        <f>IF(LEFT(UPPER(TRIM(CLEAN('Coder B'!G45))),1)="Y","Y",IF(LEFT(UPPER(TRIM(CLEAN('Coder B'!G45))),1)="M","M",IF(LEFT(UPPER(TRIM(CLEAN('Coder B'!G45))),1)="N","N","")))</f>
        <v>N</v>
      </c>
      <c r="L45" t="str">
        <f t="shared" si="12"/>
        <v>N</v>
      </c>
      <c r="M45">
        <f>IF(COUNTIF($B$2:B45,B45)=1,1,0)</f>
        <v>1</v>
      </c>
      <c r="N45" t="str">
        <f t="shared" si="13"/>
        <v>Pre-Coster</v>
      </c>
      <c r="O45" t="str">
        <f t="shared" si="14"/>
        <v/>
      </c>
      <c r="AF45" t="str">
        <f>TRIM('Coder A'!B45)</f>
        <v>728 A.2d 25</v>
      </c>
      <c r="AG45" t="str">
        <f>TRIM('Coder A'!A45)</f>
        <v>Mentor Graphics Corp v. Quickturn Design Sys.</v>
      </c>
      <c r="AH45" t="str">
        <f>IF(LEFT(UPPER(TRIM(CLEAN('Coder A'!G45))),1)="Y","Y",IF(LEFT(UPPER(TRIM(CLEAN('Coder A'!G45))),1)="M","M",IF(LEFT(UPPER(TRIM(CLEAN('Coder A'!G45))),1)="N","N","")))</f>
        <v>N</v>
      </c>
      <c r="AI45" t="str">
        <f>IF('Coder A'!E45=1,"Public",IF('Coder A'!E45=2,"Private",IF('Coder A'!E45=3,"Nonprofit","No company / other")))</f>
        <v>Public</v>
      </c>
      <c r="AJ45" t="str">
        <f>IF(LEFT(UPPER(TRIM('Coder A'!I45)),1)="B","Board",IF(LEFT(UPPER(TRIM('Coder A'!I45)),1)="S","Shareholder","Other / Mixed"))</f>
        <v>Shareholder</v>
      </c>
      <c r="AK45" t="str">
        <f>IF(UPPER(TRIM('Coder A'!D45))="S","Delaware Supreme Court","Delaware Court of Chancery")</f>
        <v>Delaware Court of Chancery</v>
      </c>
      <c r="AL45" t="str">
        <f>'Coder A'!F45</f>
        <v>Trial</v>
      </c>
      <c r="AQ45" t="str">
        <f t="shared" si="15"/>
        <v>N</v>
      </c>
      <c r="AR45" t="str">
        <f t="shared" si="16"/>
        <v>N</v>
      </c>
      <c r="AS45" t="str">
        <f t="shared" si="17"/>
        <v>Definite non-application (N/N)</v>
      </c>
    </row>
    <row r="46" spans="1:45" x14ac:dyDescent="0.2">
      <c r="A46">
        <f t="shared" si="9"/>
        <v>45</v>
      </c>
      <c r="B46" t="str">
        <f>TRIM('Coder B'!A46)</f>
        <v>Kidsco Inc. v. Dinsmore</v>
      </c>
      <c r="C46" t="str">
        <f>TRIM('Coder B'!B46)</f>
        <v>674 A.2d 483</v>
      </c>
      <c r="D46">
        <f>'Coder B'!C46</f>
        <v>1995</v>
      </c>
      <c r="E46" t="str">
        <f t="shared" si="10"/>
        <v>1990s</v>
      </c>
      <c r="F46" t="str">
        <f>IF(UPPER(TRIM('Coder B'!D46))="S","Delaware Supreme Court","Delaware Court of Chancery")</f>
        <v>Delaware Court of Chancery</v>
      </c>
      <c r="G46" t="str">
        <f>IF(UPPER(TRIM('Coder B'!D46))="S","Appeal (Delaware Supreme Court)",IF(OR(ISNUMBER(SEARCH("TRO",UPPER('Coder B'!E46))),ISNUMBER(SEARCH("PI",UPPER('Coder B'!E46))),ISNUMBER(SEARCH("PRELIM",UPPER('Coder B'!E46)))),"TRO / Preliminary Injunction",IF(OR(ISNUMBER(SEARCH("MTD",UPPER('Coder B'!E46))),ISNUMBER(SEARCH("DISMISS",UPPER('Coder B'!E46))),ISNUMBER(SEARCH("MJOP",UPPER('Coder B'!E46))),ISNUMBER(SEARCH("PLEAD",UPPER('Coder B'!E46)))),"Motion to Dismiss / Pleadings",IF(OR(ISNUMBER(SEARCH("SJ",UPPER('Coder B'!E46))),ISNUMBER(SEARCH("SUMMARY",UPPER('Coder B'!E46))),ISNUMBER(SEARCH("TRIAL",UPPER('Coder B'!E46))),ISNUMBER(SEARCH("PERMANENT",UPPER('Coder B'!E46)))),"Summary Judgment / Trial","Other / Hybrid / Remand"))))</f>
        <v>TRO / Preliminary Injunction</v>
      </c>
      <c r="H46" t="str">
        <f>IF('Coder B'!F46=1,"Public",IF('Coder B'!F46=2,"Private",IF('Coder B'!F46=3,"Nonprofit","No company / other")))</f>
        <v>Public</v>
      </c>
      <c r="I46" t="str">
        <f t="shared" si="11"/>
        <v>Public</v>
      </c>
      <c r="J46" t="str">
        <f>IF(LEFT(UPPER(TRIM('Coder B'!I46)),1)="B","Board",IF(LEFT(UPPER(TRIM('Coder B'!I46)),1)="S","Shareholder","Other / Mixed"))</f>
        <v>Board</v>
      </c>
      <c r="K46" t="str">
        <f>IF(LEFT(UPPER(TRIM(CLEAN('Coder B'!G46))),1)="Y","Y",IF(LEFT(UPPER(TRIM(CLEAN('Coder B'!G46))),1)="M","M",IF(LEFT(UPPER(TRIM(CLEAN('Coder B'!G46))),1)="N","N","")))</f>
        <v>N</v>
      </c>
      <c r="L46" t="str">
        <f t="shared" si="12"/>
        <v>N</v>
      </c>
      <c r="M46">
        <f>IF(COUNTIF($B$2:B46,B46)=1,1,0)</f>
        <v>1</v>
      </c>
      <c r="N46" t="str">
        <f t="shared" si="13"/>
        <v>Pre-Coster</v>
      </c>
      <c r="O46" t="str">
        <f t="shared" si="14"/>
        <v/>
      </c>
      <c r="AF46" t="str">
        <f>TRIM('Coder A'!B46)</f>
        <v>Unreported; 1998 WL 731660; 1998 Del. Ch. LEXIS 195</v>
      </c>
      <c r="AG46" t="str">
        <f>TRIM('Coder A'!A46)</f>
        <v>Mentor Graphics Corp v. Quickturn Design Sys.</v>
      </c>
      <c r="AH46" t="str">
        <f>IF(LEFT(UPPER(TRIM(CLEAN('Coder A'!G46))),1)="Y","Y",IF(LEFT(UPPER(TRIM(CLEAN('Coder A'!G46))),1)="M","M",IF(LEFT(UPPER(TRIM(CLEAN('Coder A'!G46))),1)="N","N","")))</f>
        <v>N</v>
      </c>
      <c r="AI46" t="str">
        <f>IF('Coder A'!E46=1,"Public",IF('Coder A'!E46=2,"Private",IF('Coder A'!E46=3,"Nonprofit","No company / other")))</f>
        <v>Public</v>
      </c>
      <c r="AJ46" t="str">
        <f>IF(LEFT(UPPER(TRIM('Coder A'!I46)),1)="B","Board",IF(LEFT(UPPER(TRIM('Coder A'!I46)),1)="S","Shareholder","Other / Mixed"))</f>
        <v>Shareholder</v>
      </c>
      <c r="AK46" t="str">
        <f>IF(UPPER(TRIM('Coder A'!D46))="S","Delaware Supreme Court","Delaware Court of Chancery")</f>
        <v>Delaware Court of Chancery</v>
      </c>
      <c r="AL46" t="str">
        <f>'Coder A'!F46</f>
        <v>SJ</v>
      </c>
      <c r="AQ46" t="str">
        <f t="shared" si="15"/>
        <v>N</v>
      </c>
      <c r="AR46" t="str">
        <f t="shared" si="16"/>
        <v>N</v>
      </c>
      <c r="AS46" t="str">
        <f t="shared" si="17"/>
        <v>Definite non-application (N/N)</v>
      </c>
    </row>
    <row r="47" spans="1:45" x14ac:dyDescent="0.2">
      <c r="A47">
        <f t="shared" si="9"/>
        <v>46</v>
      </c>
      <c r="B47" t="str">
        <f>TRIM('Coder B'!A47)</f>
        <v>Unitrin, Inc. v. American General Corp.</v>
      </c>
      <c r="C47" t="str">
        <f>TRIM('Coder B'!B47)</f>
        <v>651 A.2d 1361</v>
      </c>
      <c r="D47">
        <f>'Coder B'!C47</f>
        <v>1995</v>
      </c>
      <c r="E47" t="str">
        <f t="shared" si="10"/>
        <v>1990s</v>
      </c>
      <c r="F47" t="str">
        <f>IF(UPPER(TRIM('Coder B'!D47))="S","Delaware Supreme Court","Delaware Court of Chancery")</f>
        <v>Delaware Supreme Court</v>
      </c>
      <c r="G47" t="str">
        <f>IF(UPPER(TRIM('Coder B'!D47))="S","Appeal (Delaware Supreme Court)",IF(OR(ISNUMBER(SEARCH("TRO",UPPER('Coder B'!E47))),ISNUMBER(SEARCH("PI",UPPER('Coder B'!E47))),ISNUMBER(SEARCH("PRELIM",UPPER('Coder B'!E47)))),"TRO / Preliminary Injunction",IF(OR(ISNUMBER(SEARCH("MTD",UPPER('Coder B'!E47))),ISNUMBER(SEARCH("DISMISS",UPPER('Coder B'!E47))),ISNUMBER(SEARCH("MJOP",UPPER('Coder B'!E47))),ISNUMBER(SEARCH("PLEAD",UPPER('Coder B'!E47)))),"Motion to Dismiss / Pleadings",IF(OR(ISNUMBER(SEARCH("SJ",UPPER('Coder B'!E47))),ISNUMBER(SEARCH("SUMMARY",UPPER('Coder B'!E47))),ISNUMBER(SEARCH("TRIAL",UPPER('Coder B'!E47))),ISNUMBER(SEARCH("PERMANENT",UPPER('Coder B'!E47)))),"Summary Judgment / Trial","Other / Hybrid / Remand"))))</f>
        <v>Appeal (Delaware Supreme Court)</v>
      </c>
      <c r="H47" t="str">
        <f>IF('Coder B'!F47=1,"Public",IF('Coder B'!F47=2,"Private",IF('Coder B'!F47=3,"Nonprofit","No company / other")))</f>
        <v>Public</v>
      </c>
      <c r="I47" t="str">
        <f t="shared" si="11"/>
        <v>Public</v>
      </c>
      <c r="J47" t="str">
        <f>IF(LEFT(UPPER(TRIM('Coder B'!I47)),1)="B","Board",IF(LEFT(UPPER(TRIM('Coder B'!I47)),1)="S","Shareholder","Other / Mixed"))</f>
        <v>Board</v>
      </c>
      <c r="K47" t="str">
        <f>IF(LEFT(UPPER(TRIM(CLEAN('Coder B'!G47))),1)="Y","Y",IF(LEFT(UPPER(TRIM(CLEAN('Coder B'!G47))),1)="M","M",IF(LEFT(UPPER(TRIM(CLEAN('Coder B'!G47))),1)="N","N","")))</f>
        <v>N</v>
      </c>
      <c r="L47" t="str">
        <f t="shared" si="12"/>
        <v>N</v>
      </c>
      <c r="M47">
        <f>IF(COUNTIF($B$2:B47,B47)=1,1,0)</f>
        <v>1</v>
      </c>
      <c r="N47" t="str">
        <f t="shared" si="13"/>
        <v>Pre-Coster</v>
      </c>
      <c r="O47" t="str">
        <f t="shared" si="14"/>
        <v/>
      </c>
      <c r="AF47" t="str">
        <f>TRIM('Coder A'!B47)</f>
        <v>Unreported; 1999 WL 39547; 1999 Del. Ch. LEXIS 9</v>
      </c>
      <c r="AG47" t="str">
        <f>TRIM('Coder A'!A47)</f>
        <v>Apple Comp., Inc. v. Exponential Tech., Inc.</v>
      </c>
      <c r="AH47" t="str">
        <f>IF(LEFT(UPPER(TRIM(CLEAN('Coder A'!G47))),1)="Y","Y",IF(LEFT(UPPER(TRIM(CLEAN('Coder A'!G47))),1)="M","M",IF(LEFT(UPPER(TRIM(CLEAN('Coder A'!G47))),1)="N","N","")))</f>
        <v>N</v>
      </c>
      <c r="AI47" t="str">
        <f>IF('Coder A'!E47=1,"Public",IF('Coder A'!E47=2,"Private",IF('Coder A'!E47=3,"Nonprofit","No company / other")))</f>
        <v>Private</v>
      </c>
      <c r="AJ47" t="str">
        <f>IF(LEFT(UPPER(TRIM('Coder A'!I47)),1)="B","Board",IF(LEFT(UPPER(TRIM('Coder A'!I47)),1)="S","Shareholder","Other / Mixed"))</f>
        <v>Board</v>
      </c>
      <c r="AK47" t="str">
        <f>IF(UPPER(TRIM('Coder A'!D47))="S","Delaware Supreme Court","Delaware Court of Chancery")</f>
        <v>Delaware Court of Chancery</v>
      </c>
      <c r="AL47" t="str">
        <f>'Coder A'!F47</f>
        <v>SJ</v>
      </c>
      <c r="AQ47" t="str">
        <f t="shared" si="15"/>
        <v>N</v>
      </c>
      <c r="AR47" t="str">
        <f t="shared" si="16"/>
        <v>N</v>
      </c>
      <c r="AS47" t="str">
        <f t="shared" si="17"/>
        <v>Definite non-application (N/N)</v>
      </c>
    </row>
    <row r="48" spans="1:45" x14ac:dyDescent="0.2">
      <c r="A48">
        <f t="shared" si="9"/>
        <v>47</v>
      </c>
      <c r="B48" t="str">
        <f>TRIM('Coder B'!A48)</f>
        <v>Grimes v. Donald</v>
      </c>
      <c r="C48" t="str">
        <f>TRIM('Coder B'!B48)</f>
        <v>673 A.2d 1207</v>
      </c>
      <c r="D48">
        <f>'Coder B'!C48</f>
        <v>1996</v>
      </c>
      <c r="E48" t="str">
        <f t="shared" si="10"/>
        <v>1990s</v>
      </c>
      <c r="F48" t="str">
        <f>IF(UPPER(TRIM('Coder B'!D48))="S","Delaware Supreme Court","Delaware Court of Chancery")</f>
        <v>Delaware Supreme Court</v>
      </c>
      <c r="G48" t="str">
        <f>IF(UPPER(TRIM('Coder B'!D48))="S","Appeal (Delaware Supreme Court)",IF(OR(ISNUMBER(SEARCH("TRO",UPPER('Coder B'!E48))),ISNUMBER(SEARCH("PI",UPPER('Coder B'!E48))),ISNUMBER(SEARCH("PRELIM",UPPER('Coder B'!E48)))),"TRO / Preliminary Injunction",IF(OR(ISNUMBER(SEARCH("MTD",UPPER('Coder B'!E48))),ISNUMBER(SEARCH("DISMISS",UPPER('Coder B'!E48))),ISNUMBER(SEARCH("MJOP",UPPER('Coder B'!E48))),ISNUMBER(SEARCH("PLEAD",UPPER('Coder B'!E48)))),"Motion to Dismiss / Pleadings",IF(OR(ISNUMBER(SEARCH("SJ",UPPER('Coder B'!E48))),ISNUMBER(SEARCH("SUMMARY",UPPER('Coder B'!E48))),ISNUMBER(SEARCH("TRIAL",UPPER('Coder B'!E48))),ISNUMBER(SEARCH("PERMANENT",UPPER('Coder B'!E48)))),"Summary Judgment / Trial","Other / Hybrid / Remand"))))</f>
        <v>Appeal (Delaware Supreme Court)</v>
      </c>
      <c r="H48" t="str">
        <f>IF('Coder B'!F48=1,"Public",IF('Coder B'!F48=2,"Private",IF('Coder B'!F48=3,"Nonprofit","No company / other")))</f>
        <v>Public</v>
      </c>
      <c r="I48" t="str">
        <f t="shared" si="11"/>
        <v>Public</v>
      </c>
      <c r="J48" t="str">
        <f>IF(LEFT(UPPER(TRIM('Coder B'!I48)),1)="B","Board",IF(LEFT(UPPER(TRIM('Coder B'!I48)),1)="S","Shareholder","Other / Mixed"))</f>
        <v>Board</v>
      </c>
      <c r="K48" t="str">
        <f>IF(LEFT(UPPER(TRIM(CLEAN('Coder B'!G48))),1)="Y","Y",IF(LEFT(UPPER(TRIM(CLEAN('Coder B'!G48))),1)="M","M",IF(LEFT(UPPER(TRIM(CLEAN('Coder B'!G48))),1)="N","N","")))</f>
        <v>N</v>
      </c>
      <c r="L48" t="str">
        <f t="shared" si="12"/>
        <v>N</v>
      </c>
      <c r="M48">
        <f>IF(COUNTIF($B$2:B48,B48)=1,1,0)</f>
        <v>0</v>
      </c>
      <c r="N48" t="str">
        <f t="shared" si="13"/>
        <v>Pre-Coster</v>
      </c>
      <c r="O48" t="str">
        <f t="shared" si="14"/>
        <v/>
      </c>
      <c r="AF48" t="str">
        <f>TRIM('Coder A'!B48)</f>
        <v>Unreported; 1999 WL 1032773; 1999 Del. Ch. LEXIS 219</v>
      </c>
      <c r="AG48" t="str">
        <f>TRIM('Coder A'!A48)</f>
        <v>Frankino v. Gleason</v>
      </c>
      <c r="AH48" t="str">
        <f>IF(LEFT(UPPER(TRIM(CLEAN('Coder A'!G48))),1)="Y","Y",IF(LEFT(UPPER(TRIM(CLEAN('Coder A'!G48))),1)="M","M",IF(LEFT(UPPER(TRIM(CLEAN('Coder A'!G48))),1)="N","N","")))</f>
        <v>N</v>
      </c>
      <c r="AI48" t="str">
        <f>IF('Coder A'!E48=1,"Public",IF('Coder A'!E48=2,"Private",IF('Coder A'!E48=3,"Nonprofit","No company / other")))</f>
        <v>Public</v>
      </c>
      <c r="AJ48" t="str">
        <f>IF(LEFT(UPPER(TRIM('Coder A'!I48)),1)="B","Board",IF(LEFT(UPPER(TRIM('Coder A'!I48)),1)="S","Shareholder","Other / Mixed"))</f>
        <v>Shareholder</v>
      </c>
      <c r="AK48" t="str">
        <f>IF(UPPER(TRIM('Coder A'!D48))="S","Delaware Supreme Court","Delaware Court of Chancery")</f>
        <v>Delaware Court of Chancery</v>
      </c>
      <c r="AL48" t="str">
        <f>'Coder A'!F48</f>
        <v>SJ</v>
      </c>
      <c r="AQ48" t="str">
        <f t="shared" si="15"/>
        <v/>
      </c>
      <c r="AR48" t="str">
        <f t="shared" si="16"/>
        <v/>
      </c>
      <c r="AS48" t="str">
        <f t="shared" si="17"/>
        <v/>
      </c>
    </row>
    <row r="49" spans="1:45" x14ac:dyDescent="0.2">
      <c r="A49">
        <f t="shared" si="9"/>
        <v>48</v>
      </c>
      <c r="B49" t="str">
        <f>TRIM('Coder B'!A49)</f>
        <v>Hoschett v. TSI Int'l Software, Ltd.</v>
      </c>
      <c r="C49" t="str">
        <f>TRIM('Coder B'!B49)</f>
        <v>683 A.2d 43</v>
      </c>
      <c r="D49">
        <f>'Coder B'!C49</f>
        <v>1996</v>
      </c>
      <c r="E49" t="str">
        <f t="shared" si="10"/>
        <v>1990s</v>
      </c>
      <c r="F49" t="str">
        <f>IF(UPPER(TRIM('Coder B'!D49))="S","Delaware Supreme Court","Delaware Court of Chancery")</f>
        <v>Delaware Court of Chancery</v>
      </c>
      <c r="G49" t="str">
        <f>IF(UPPER(TRIM('Coder B'!D49))="S","Appeal (Delaware Supreme Court)",IF(OR(ISNUMBER(SEARCH("TRO",UPPER('Coder B'!E49))),ISNUMBER(SEARCH("PI",UPPER('Coder B'!E49))),ISNUMBER(SEARCH("PRELIM",UPPER('Coder B'!E49)))),"TRO / Preliminary Injunction",IF(OR(ISNUMBER(SEARCH("MTD",UPPER('Coder B'!E49))),ISNUMBER(SEARCH("DISMISS",UPPER('Coder B'!E49))),ISNUMBER(SEARCH("MJOP",UPPER('Coder B'!E49))),ISNUMBER(SEARCH("PLEAD",UPPER('Coder B'!E49)))),"Motion to Dismiss / Pleadings",IF(OR(ISNUMBER(SEARCH("SJ",UPPER('Coder B'!E49))),ISNUMBER(SEARCH("SUMMARY",UPPER('Coder B'!E49))),ISNUMBER(SEARCH("TRIAL",UPPER('Coder B'!E49))),ISNUMBER(SEARCH("PERMANENT",UPPER('Coder B'!E49)))),"Summary Judgment / Trial","Other / Hybrid / Remand"))))</f>
        <v>Summary Judgment / Trial</v>
      </c>
      <c r="H49" t="str">
        <f>IF('Coder B'!F49=1,"Public",IF('Coder B'!F49=2,"Private",IF('Coder B'!F49=3,"Nonprofit","No company / other")))</f>
        <v>Private</v>
      </c>
      <c r="I49" t="str">
        <f t="shared" si="11"/>
        <v>Private</v>
      </c>
      <c r="J49" t="str">
        <f>IF(LEFT(UPPER(TRIM('Coder B'!I49)),1)="B","Board",IF(LEFT(UPPER(TRIM('Coder B'!I49)),1)="S","Shareholder","Other / Mixed"))</f>
        <v>Shareholder</v>
      </c>
      <c r="K49" t="str">
        <f>IF(LEFT(UPPER(TRIM(CLEAN('Coder B'!G49))),1)="Y","Y",IF(LEFT(UPPER(TRIM(CLEAN('Coder B'!G49))),1)="M","M",IF(LEFT(UPPER(TRIM(CLEAN('Coder B'!G49))),1)="N","N","")))</f>
        <v>N</v>
      </c>
      <c r="L49" t="str">
        <f t="shared" si="12"/>
        <v>N</v>
      </c>
      <c r="M49">
        <f>IF(COUNTIF($B$2:B49,B49)=1,1,0)</f>
        <v>1</v>
      </c>
      <c r="N49" t="str">
        <f t="shared" si="13"/>
        <v>Pre-Coster</v>
      </c>
      <c r="O49" t="str">
        <f t="shared" si="14"/>
        <v/>
      </c>
      <c r="AF49" t="str">
        <f>TRIM('Coder A'!B49)</f>
        <v>769 A.2d 70</v>
      </c>
      <c r="AG49" t="str">
        <f>TRIM('Coder A'!A49)</f>
        <v>Bentas v. Haseotes</v>
      </c>
      <c r="AH49" t="str">
        <f>IF(LEFT(UPPER(TRIM(CLEAN('Coder A'!G49))),1)="Y","Y",IF(LEFT(UPPER(TRIM(CLEAN('Coder A'!G49))),1)="M","M",IF(LEFT(UPPER(TRIM(CLEAN('Coder A'!G49))),1)="N","N","")))</f>
        <v>N</v>
      </c>
      <c r="AI49" t="str">
        <f>IF('Coder A'!E49=1,"Public",IF('Coder A'!E49=2,"Private",IF('Coder A'!E49=3,"Nonprofit","No company / other")))</f>
        <v>Private</v>
      </c>
      <c r="AJ49" t="str">
        <f>IF(LEFT(UPPER(TRIM('Coder A'!I49)),1)="B","Board",IF(LEFT(UPPER(TRIM('Coder A'!I49)),1)="S","Shareholder","Other / Mixed"))</f>
        <v>Other / Mixed</v>
      </c>
      <c r="AK49" t="str">
        <f>IF(UPPER(TRIM('Coder A'!D49))="S","Delaware Supreme Court","Delaware Court of Chancery")</f>
        <v>Delaware Court of Chancery</v>
      </c>
      <c r="AL49" t="str">
        <f>'Coder A'!F49</f>
        <v>SJ</v>
      </c>
      <c r="AQ49" t="str">
        <f t="shared" si="15"/>
        <v>N</v>
      </c>
      <c r="AR49" t="str">
        <f t="shared" si="16"/>
        <v>N</v>
      </c>
      <c r="AS49" t="str">
        <f t="shared" si="17"/>
        <v>Definite non-application (N/N)</v>
      </c>
    </row>
    <row r="50" spans="1:45" x14ac:dyDescent="0.2">
      <c r="A50">
        <f t="shared" si="9"/>
        <v>49</v>
      </c>
      <c r="B50" t="str">
        <f>TRIM('Coder B'!A50)</f>
        <v>Mainiero v. Microbyx Corp.</v>
      </c>
      <c r="C50" t="str">
        <f>TRIM('Coder B'!B50)</f>
        <v>699 A.2d 320</v>
      </c>
      <c r="D50">
        <f>'Coder B'!C50</f>
        <v>1996</v>
      </c>
      <c r="E50" t="str">
        <f t="shared" si="10"/>
        <v>1990s</v>
      </c>
      <c r="F50" t="str">
        <f>IF(UPPER(TRIM('Coder B'!D50))="S","Delaware Supreme Court","Delaware Court of Chancery")</f>
        <v>Delaware Court of Chancery</v>
      </c>
      <c r="G50" t="str">
        <f>IF(UPPER(TRIM('Coder B'!D50))="S","Appeal (Delaware Supreme Court)",IF(OR(ISNUMBER(SEARCH("TRO",UPPER('Coder B'!E50))),ISNUMBER(SEARCH("PI",UPPER('Coder B'!E50))),ISNUMBER(SEARCH("PRELIM",UPPER('Coder B'!E50)))),"TRO / Preliminary Injunction",IF(OR(ISNUMBER(SEARCH("MTD",UPPER('Coder B'!E50))),ISNUMBER(SEARCH("DISMISS",UPPER('Coder B'!E50))),ISNUMBER(SEARCH("MJOP",UPPER('Coder B'!E50))),ISNUMBER(SEARCH("PLEAD",UPPER('Coder B'!E50)))),"Motion to Dismiss / Pleadings",IF(OR(ISNUMBER(SEARCH("SJ",UPPER('Coder B'!E50))),ISNUMBER(SEARCH("SUMMARY",UPPER('Coder B'!E50))),ISNUMBER(SEARCH("TRIAL",UPPER('Coder B'!E50))),ISNUMBER(SEARCH("PERMANENT",UPPER('Coder B'!E50)))),"Summary Judgment / Trial","Other / Hybrid / Remand"))))</f>
        <v>Other / Hybrid / Remand</v>
      </c>
      <c r="H50" t="str">
        <f>IF('Coder B'!F50=1,"Public",IF('Coder B'!F50=2,"Private",IF('Coder B'!F50=3,"Nonprofit","No company / other")))</f>
        <v>Public</v>
      </c>
      <c r="I50" t="str">
        <f t="shared" si="11"/>
        <v>Public</v>
      </c>
      <c r="J50" t="str">
        <f>IF(LEFT(UPPER(TRIM('Coder B'!I50)),1)="B","Board",IF(LEFT(UPPER(TRIM('Coder B'!I50)),1)="S","Shareholder","Other / Mixed"))</f>
        <v>Shareholder</v>
      </c>
      <c r="K50" t="str">
        <f>IF(LEFT(UPPER(TRIM(CLEAN('Coder B'!G50))),1)="Y","Y",IF(LEFT(UPPER(TRIM(CLEAN('Coder B'!G50))),1)="M","M",IF(LEFT(UPPER(TRIM(CLEAN('Coder B'!G50))),1)="N","N","")))</f>
        <v>N</v>
      </c>
      <c r="L50" t="str">
        <f t="shared" si="12"/>
        <v>N</v>
      </c>
      <c r="M50">
        <f>IF(COUNTIF($B$2:B50,B50)=1,1,0)</f>
        <v>1</v>
      </c>
      <c r="N50" t="str">
        <f t="shared" si="13"/>
        <v>Pre-Coster</v>
      </c>
      <c r="O50" t="str">
        <f t="shared" si="14"/>
        <v/>
      </c>
      <c r="AF50" t="str">
        <f>TRIM('Coder A'!B50)</f>
        <v>771 A.2d 293</v>
      </c>
      <c r="AG50" t="str">
        <f>TRIM('Coder A'!A50)</f>
        <v>Chesapeake Corp. v. Shore</v>
      </c>
      <c r="AH50" t="str">
        <f>IF(LEFT(UPPER(TRIM(CLEAN('Coder A'!G50))),1)="Y","Y",IF(LEFT(UPPER(TRIM(CLEAN('Coder A'!G50))),1)="M","M",IF(LEFT(UPPER(TRIM(CLEAN('Coder A'!G50))),1)="N","N","")))</f>
        <v>Y</v>
      </c>
      <c r="AI50" t="str">
        <f>IF('Coder A'!E50=1,"Public",IF('Coder A'!E50=2,"Private",IF('Coder A'!E50=3,"Nonprofit","No company / other")))</f>
        <v>Public</v>
      </c>
      <c r="AJ50" t="str">
        <f>IF(LEFT(UPPER(TRIM('Coder A'!I50)),1)="B","Board",IF(LEFT(UPPER(TRIM('Coder A'!I50)),1)="S","Shareholder","Other / Mixed"))</f>
        <v>Shareholder</v>
      </c>
      <c r="AK50" t="str">
        <f>IF(UPPER(TRIM('Coder A'!D50))="S","Delaware Supreme Court","Delaware Court of Chancery")</f>
        <v>Delaware Court of Chancery</v>
      </c>
      <c r="AL50" t="str">
        <f>'Coder A'!F50</f>
        <v>Trial</v>
      </c>
      <c r="AQ50" t="str">
        <f t="shared" si="15"/>
        <v>N</v>
      </c>
      <c r="AR50" t="str">
        <f t="shared" si="16"/>
        <v>N</v>
      </c>
      <c r="AS50" t="str">
        <f t="shared" si="17"/>
        <v>Definite non-application (N/N)</v>
      </c>
    </row>
    <row r="51" spans="1:45" x14ac:dyDescent="0.2">
      <c r="A51">
        <f t="shared" si="9"/>
        <v>50</v>
      </c>
      <c r="B51" t="str">
        <f>TRIM('Coder B'!A51)</f>
        <v>U.S. West, Inc. v. Time Warner Inc.</v>
      </c>
      <c r="C51" t="str">
        <f>TRIM('Coder B'!B51)</f>
        <v>Unreported; 1996 WL 307445; 1996 Del. Ch. LEXIS 55</v>
      </c>
      <c r="D51">
        <f>'Coder B'!C51</f>
        <v>1996</v>
      </c>
      <c r="E51" t="str">
        <f t="shared" si="10"/>
        <v>1990s</v>
      </c>
      <c r="F51" t="str">
        <f>IF(UPPER(TRIM('Coder B'!D51))="S","Delaware Supreme Court","Delaware Court of Chancery")</f>
        <v>Delaware Court of Chancery</v>
      </c>
      <c r="G51" t="str">
        <f>IF(UPPER(TRIM('Coder B'!D51))="S","Appeal (Delaware Supreme Court)",IF(OR(ISNUMBER(SEARCH("TRO",UPPER('Coder B'!E51))),ISNUMBER(SEARCH("PI",UPPER('Coder B'!E51))),ISNUMBER(SEARCH("PRELIM",UPPER('Coder B'!E51)))),"TRO / Preliminary Injunction",IF(OR(ISNUMBER(SEARCH("MTD",UPPER('Coder B'!E51))),ISNUMBER(SEARCH("DISMISS",UPPER('Coder B'!E51))),ISNUMBER(SEARCH("MJOP",UPPER('Coder B'!E51))),ISNUMBER(SEARCH("PLEAD",UPPER('Coder B'!E51)))),"Motion to Dismiss / Pleadings",IF(OR(ISNUMBER(SEARCH("SJ",UPPER('Coder B'!E51))),ISNUMBER(SEARCH("SUMMARY",UPPER('Coder B'!E51))),ISNUMBER(SEARCH("TRIAL",UPPER('Coder B'!E51))),ISNUMBER(SEARCH("PERMANENT",UPPER('Coder B'!E51)))),"Summary Judgment / Trial","Other / Hybrid / Remand"))))</f>
        <v>Summary Judgment / Trial</v>
      </c>
      <c r="H51" t="str">
        <f>IF('Coder B'!F51=1,"Public",IF('Coder B'!F51=2,"Private",IF('Coder B'!F51=3,"Nonprofit","No company / other")))</f>
        <v>Public</v>
      </c>
      <c r="I51" t="str">
        <f t="shared" si="11"/>
        <v>Public</v>
      </c>
      <c r="J51" t="str">
        <f>IF(LEFT(UPPER(TRIM('Coder B'!I51)),1)="B","Board",IF(LEFT(UPPER(TRIM('Coder B'!I51)),1)="S","Shareholder","Other / Mixed"))</f>
        <v>Other / Mixed</v>
      </c>
      <c r="K51" t="str">
        <f>IF(LEFT(UPPER(TRIM(CLEAN('Coder B'!G51))),1)="Y","Y",IF(LEFT(UPPER(TRIM(CLEAN('Coder B'!G51))),1)="M","M",IF(LEFT(UPPER(TRIM(CLEAN('Coder B'!G51))),1)="N","N","")))</f>
        <v>N</v>
      </c>
      <c r="L51" t="str">
        <f t="shared" si="12"/>
        <v>N</v>
      </c>
      <c r="M51">
        <f>IF(COUNTIF($B$2:B51,B51)=1,1,0)</f>
        <v>1</v>
      </c>
      <c r="N51" t="str">
        <f t="shared" si="13"/>
        <v>Pre-Coster</v>
      </c>
      <c r="O51" t="str">
        <f t="shared" si="14"/>
        <v/>
      </c>
      <c r="AF51" t="str">
        <f>TRIM('Coder A'!B51)</f>
        <v>769 A.2d 88</v>
      </c>
      <c r="AG51" t="str">
        <f>TRIM('Coder A'!A51)</f>
        <v>Hills Stores Co. v. Bozic</v>
      </c>
      <c r="AH51" t="str">
        <f>IF(LEFT(UPPER(TRIM(CLEAN('Coder A'!G51))),1)="Y","Y",IF(LEFT(UPPER(TRIM(CLEAN('Coder A'!G51))),1)="M","M",IF(LEFT(UPPER(TRIM(CLEAN('Coder A'!G51))),1)="N","N","")))</f>
        <v>N</v>
      </c>
      <c r="AI51" t="str">
        <f>IF('Coder A'!E51=1,"Public",IF('Coder A'!E51=2,"Private",IF('Coder A'!E51=3,"Nonprofit","No company / other")))</f>
        <v>Public</v>
      </c>
      <c r="AJ51" t="str">
        <f>IF(LEFT(UPPER(TRIM('Coder A'!I51)),1)="B","Board",IF(LEFT(UPPER(TRIM('Coder A'!I51)),1)="S","Shareholder","Other / Mixed"))</f>
        <v>Board</v>
      </c>
      <c r="AK51" t="str">
        <f>IF(UPPER(TRIM('Coder A'!D51))="S","Delaware Supreme Court","Delaware Court of Chancery")</f>
        <v>Delaware Court of Chancery</v>
      </c>
      <c r="AL51" t="str">
        <f>'Coder A'!F51</f>
        <v>SJ</v>
      </c>
      <c r="AQ51" t="str">
        <f t="shared" si="15"/>
        <v>N</v>
      </c>
      <c r="AR51" t="str">
        <f t="shared" si="16"/>
        <v>N</v>
      </c>
      <c r="AS51" t="str">
        <f t="shared" si="17"/>
        <v>Definite non-application (N/N)</v>
      </c>
    </row>
    <row r="52" spans="1:45" x14ac:dyDescent="0.2">
      <c r="A52">
        <f t="shared" si="9"/>
        <v>51</v>
      </c>
      <c r="B52" t="str">
        <f>TRIM('Coder B'!A52)</f>
        <v>Williams v. Geier</v>
      </c>
      <c r="C52" t="str">
        <f>TRIM('Coder B'!B52)</f>
        <v>671 A.2d 1368</v>
      </c>
      <c r="D52">
        <f>'Coder B'!C52</f>
        <v>1996</v>
      </c>
      <c r="E52" t="str">
        <f t="shared" si="10"/>
        <v>1990s</v>
      </c>
      <c r="F52" t="str">
        <f>IF(UPPER(TRIM('Coder B'!D52))="S","Delaware Supreme Court","Delaware Court of Chancery")</f>
        <v>Delaware Supreme Court</v>
      </c>
      <c r="G52" t="str">
        <f>IF(UPPER(TRIM('Coder B'!D52))="S","Appeal (Delaware Supreme Court)",IF(OR(ISNUMBER(SEARCH("TRO",UPPER('Coder B'!E52))),ISNUMBER(SEARCH("PI",UPPER('Coder B'!E52))),ISNUMBER(SEARCH("PRELIM",UPPER('Coder B'!E52)))),"TRO / Preliminary Injunction",IF(OR(ISNUMBER(SEARCH("MTD",UPPER('Coder B'!E52))),ISNUMBER(SEARCH("DISMISS",UPPER('Coder B'!E52))),ISNUMBER(SEARCH("MJOP",UPPER('Coder B'!E52))),ISNUMBER(SEARCH("PLEAD",UPPER('Coder B'!E52)))),"Motion to Dismiss / Pleadings",IF(OR(ISNUMBER(SEARCH("SJ",UPPER('Coder B'!E52))),ISNUMBER(SEARCH("SUMMARY",UPPER('Coder B'!E52))),ISNUMBER(SEARCH("TRIAL",UPPER('Coder B'!E52))),ISNUMBER(SEARCH("PERMANENT",UPPER('Coder B'!E52)))),"Summary Judgment / Trial","Other / Hybrid / Remand"))))</f>
        <v>Appeal (Delaware Supreme Court)</v>
      </c>
      <c r="H52" t="str">
        <f>IF('Coder B'!F52=1,"Public",IF('Coder B'!F52=2,"Private",IF('Coder B'!F52=3,"Nonprofit","No company / other")))</f>
        <v>Public</v>
      </c>
      <c r="I52" t="str">
        <f t="shared" si="11"/>
        <v>Public</v>
      </c>
      <c r="J52" t="str">
        <f>IF(LEFT(UPPER(TRIM('Coder B'!I52)),1)="B","Board",IF(LEFT(UPPER(TRIM('Coder B'!I52)),1)="S","Shareholder","Other / Mixed"))</f>
        <v>Board</v>
      </c>
      <c r="K52" t="str">
        <f>IF(LEFT(UPPER(TRIM(CLEAN('Coder B'!G52))),1)="Y","Y",IF(LEFT(UPPER(TRIM(CLEAN('Coder B'!G52))),1)="M","M",IF(LEFT(UPPER(TRIM(CLEAN('Coder B'!G52))),1)="N","N","")))</f>
        <v>N</v>
      </c>
      <c r="L52" t="str">
        <f t="shared" si="12"/>
        <v>N</v>
      </c>
      <c r="M52">
        <f>IF(COUNTIF($B$2:B52,B52)=1,1,0)</f>
        <v>0</v>
      </c>
      <c r="N52" t="str">
        <f t="shared" si="13"/>
        <v>Pre-Coster</v>
      </c>
      <c r="O52" t="str">
        <f t="shared" si="14"/>
        <v/>
      </c>
      <c r="AF52" t="str">
        <f>TRIM('Coder A'!B52)</f>
        <v>753 A.2d 462</v>
      </c>
      <c r="AG52" t="str">
        <f>TRIM('Coder A'!A52)</f>
        <v>In re Gaylord Container Corp. S'holders Litig.</v>
      </c>
      <c r="AH52" t="str">
        <f>IF(LEFT(UPPER(TRIM(CLEAN('Coder A'!G52))),1)="Y","Y",IF(LEFT(UPPER(TRIM(CLEAN('Coder A'!G52))),1)="M","M",IF(LEFT(UPPER(TRIM(CLEAN('Coder A'!G52))),1)="N","N","")))</f>
        <v>N</v>
      </c>
      <c r="AI52" t="str">
        <f>IF('Coder A'!E52=1,"Public",IF('Coder A'!E52=2,"Private",IF('Coder A'!E52=3,"Nonprofit","No company / other")))</f>
        <v>Public</v>
      </c>
      <c r="AJ52" t="str">
        <f>IF(LEFT(UPPER(TRIM('Coder A'!I52)),1)="B","Board",IF(LEFT(UPPER(TRIM('Coder A'!I52)),1)="S","Shareholder","Other / Mixed"))</f>
        <v>Board</v>
      </c>
      <c r="AK52" t="str">
        <f>IF(UPPER(TRIM('Coder A'!D52))="S","Delaware Supreme Court","Delaware Court of Chancery")</f>
        <v>Delaware Court of Chancery</v>
      </c>
      <c r="AL52" t="str">
        <f>'Coder A'!F52</f>
        <v>SJ</v>
      </c>
      <c r="AQ52" t="str">
        <f t="shared" si="15"/>
        <v/>
      </c>
      <c r="AR52" t="str">
        <f t="shared" si="16"/>
        <v/>
      </c>
      <c r="AS52" t="str">
        <f t="shared" si="17"/>
        <v/>
      </c>
    </row>
    <row r="53" spans="1:45" x14ac:dyDescent="0.2">
      <c r="A53">
        <f t="shared" si="9"/>
        <v>52</v>
      </c>
      <c r="B53" t="str">
        <f>TRIM('Coder B'!A53)</f>
        <v>Zirn v. VLI Corp.</v>
      </c>
      <c r="C53" t="str">
        <f>TRIM('Coder B'!B53)</f>
        <v>681 A.2d 1050</v>
      </c>
      <c r="D53">
        <f>'Coder B'!C53</f>
        <v>1996</v>
      </c>
      <c r="E53" t="str">
        <f t="shared" si="10"/>
        <v>1990s</v>
      </c>
      <c r="F53" t="str">
        <f>IF(UPPER(TRIM('Coder B'!D53))="S","Delaware Supreme Court","Delaware Court of Chancery")</f>
        <v>Delaware Supreme Court</v>
      </c>
      <c r="G53" t="str">
        <f>IF(UPPER(TRIM('Coder B'!D53))="S","Appeal (Delaware Supreme Court)",IF(OR(ISNUMBER(SEARCH("TRO",UPPER('Coder B'!E53))),ISNUMBER(SEARCH("PI",UPPER('Coder B'!E53))),ISNUMBER(SEARCH("PRELIM",UPPER('Coder B'!E53)))),"TRO / Preliminary Injunction",IF(OR(ISNUMBER(SEARCH("MTD",UPPER('Coder B'!E53))),ISNUMBER(SEARCH("DISMISS",UPPER('Coder B'!E53))),ISNUMBER(SEARCH("MJOP",UPPER('Coder B'!E53))),ISNUMBER(SEARCH("PLEAD",UPPER('Coder B'!E53)))),"Motion to Dismiss / Pleadings",IF(OR(ISNUMBER(SEARCH("SJ",UPPER('Coder B'!E53))),ISNUMBER(SEARCH("SUMMARY",UPPER('Coder B'!E53))),ISNUMBER(SEARCH("TRIAL",UPPER('Coder B'!E53))),ISNUMBER(SEARCH("PERMANENT",UPPER('Coder B'!E53)))),"Summary Judgment / Trial","Other / Hybrid / Remand"))))</f>
        <v>Appeal (Delaware Supreme Court)</v>
      </c>
      <c r="H53" t="str">
        <f>IF('Coder B'!F53=1,"Public",IF('Coder B'!F53=2,"Private",IF('Coder B'!F53=3,"Nonprofit","No company / other")))</f>
        <v>Public</v>
      </c>
      <c r="I53" t="str">
        <f t="shared" si="11"/>
        <v>Public</v>
      </c>
      <c r="J53" t="str">
        <f>IF(LEFT(UPPER(TRIM('Coder B'!I53)),1)="B","Board",IF(LEFT(UPPER(TRIM('Coder B'!I53)),1)="S","Shareholder","Other / Mixed"))</f>
        <v>Board</v>
      </c>
      <c r="K53" t="str">
        <f>IF(LEFT(UPPER(TRIM(CLEAN('Coder B'!G53))),1)="Y","Y",IF(LEFT(UPPER(TRIM(CLEAN('Coder B'!G53))),1)="M","M",IF(LEFT(UPPER(TRIM(CLEAN('Coder B'!G53))),1)="N","N","")))</f>
        <v>N</v>
      </c>
      <c r="L53" t="str">
        <f t="shared" si="12"/>
        <v>N</v>
      </c>
      <c r="M53">
        <f>IF(COUNTIF($B$2:B53,B53)=1,1,0)</f>
        <v>1</v>
      </c>
      <c r="N53" t="str">
        <f t="shared" si="13"/>
        <v>Pre-Coster</v>
      </c>
      <c r="O53" t="str">
        <f t="shared" si="14"/>
        <v/>
      </c>
      <c r="AF53" t="str">
        <f>TRIM('Coder A'!B53)</f>
        <v>825 A.2d 860</v>
      </c>
      <c r="AG53" t="str">
        <f>TRIM('Coder A'!A53)</f>
        <v>N. Fork Bankcorp., Inc. v. Toal</v>
      </c>
      <c r="AH53" t="str">
        <f>IF(LEFT(UPPER(TRIM(CLEAN('Coder A'!G53))),1)="Y","Y",IF(LEFT(UPPER(TRIM(CLEAN('Coder A'!G53))),1)="M","M",IF(LEFT(UPPER(TRIM(CLEAN('Coder A'!G53))),1)="N","N","")))</f>
        <v>N</v>
      </c>
      <c r="AI53" t="str">
        <f>IF('Coder A'!E53=1,"Public",IF('Coder A'!E53=2,"Private",IF('Coder A'!E53=3,"Nonprofit","No company / other")))</f>
        <v>Public</v>
      </c>
      <c r="AJ53" t="str">
        <f>IF(LEFT(UPPER(TRIM('Coder A'!I53)),1)="B","Board",IF(LEFT(UPPER(TRIM('Coder A'!I53)),1)="S","Shareholder","Other / Mixed"))</f>
        <v>Shareholder</v>
      </c>
      <c r="AK53" t="str">
        <f>IF(UPPER(TRIM('Coder A'!D53))="S","Delaware Supreme Court","Delaware Court of Chancery")</f>
        <v>Delaware Court of Chancery</v>
      </c>
      <c r="AL53" t="str">
        <f>'Coder A'!F53</f>
        <v>SJ</v>
      </c>
      <c r="AQ53" t="str">
        <f t="shared" si="15"/>
        <v>N</v>
      </c>
      <c r="AR53" t="str">
        <f t="shared" si="16"/>
        <v>N</v>
      </c>
      <c r="AS53" t="str">
        <f t="shared" si="17"/>
        <v>Definite non-application (N/N)</v>
      </c>
    </row>
    <row r="54" spans="1:45" x14ac:dyDescent="0.2">
      <c r="A54">
        <f t="shared" si="9"/>
        <v>53</v>
      </c>
      <c r="B54" t="str">
        <f>TRIM('Coder B'!A54)</f>
        <v>Loudon v. Archer-Daniels-Midland Co.</v>
      </c>
      <c r="C54" t="str">
        <f>TRIM('Coder B'!B54)</f>
        <v>700 A.2d 135</v>
      </c>
      <c r="D54">
        <f>'Coder B'!C54</f>
        <v>1997</v>
      </c>
      <c r="E54" t="str">
        <f t="shared" si="10"/>
        <v>1990s</v>
      </c>
      <c r="F54" t="str">
        <f>IF(UPPER(TRIM('Coder B'!D54))="S","Delaware Supreme Court","Delaware Court of Chancery")</f>
        <v>Delaware Supreme Court</v>
      </c>
      <c r="G54" t="str">
        <f>IF(UPPER(TRIM('Coder B'!D54))="S","Appeal (Delaware Supreme Court)",IF(OR(ISNUMBER(SEARCH("TRO",UPPER('Coder B'!E54))),ISNUMBER(SEARCH("PI",UPPER('Coder B'!E54))),ISNUMBER(SEARCH("PRELIM",UPPER('Coder B'!E54)))),"TRO / Preliminary Injunction",IF(OR(ISNUMBER(SEARCH("MTD",UPPER('Coder B'!E54))),ISNUMBER(SEARCH("DISMISS",UPPER('Coder B'!E54))),ISNUMBER(SEARCH("MJOP",UPPER('Coder B'!E54))),ISNUMBER(SEARCH("PLEAD",UPPER('Coder B'!E54)))),"Motion to Dismiss / Pleadings",IF(OR(ISNUMBER(SEARCH("SJ",UPPER('Coder B'!E54))),ISNUMBER(SEARCH("SUMMARY",UPPER('Coder B'!E54))),ISNUMBER(SEARCH("TRIAL",UPPER('Coder B'!E54))),ISNUMBER(SEARCH("PERMANENT",UPPER('Coder B'!E54)))),"Summary Judgment / Trial","Other / Hybrid / Remand"))))</f>
        <v>Appeal (Delaware Supreme Court)</v>
      </c>
      <c r="H54" t="str">
        <f>IF('Coder B'!F54=1,"Public",IF('Coder B'!F54=2,"Private",IF('Coder B'!F54=3,"Nonprofit","No company / other")))</f>
        <v>Public</v>
      </c>
      <c r="I54" t="str">
        <f t="shared" si="11"/>
        <v>Public</v>
      </c>
      <c r="J54" t="str">
        <f>IF(LEFT(UPPER(TRIM('Coder B'!I54)),1)="B","Board",IF(LEFT(UPPER(TRIM('Coder B'!I54)),1)="S","Shareholder","Other / Mixed"))</f>
        <v>Board</v>
      </c>
      <c r="K54" t="str">
        <f>IF(LEFT(UPPER(TRIM(CLEAN('Coder B'!G54))),1)="Y","Y",IF(LEFT(UPPER(TRIM(CLEAN('Coder B'!G54))),1)="M","M",IF(LEFT(UPPER(TRIM(CLEAN('Coder B'!G54))),1)="N","N","")))</f>
        <v>N</v>
      </c>
      <c r="L54" t="str">
        <f t="shared" si="12"/>
        <v>N</v>
      </c>
      <c r="M54">
        <f>IF(COUNTIF($B$2:B54,B54)=1,1,0)</f>
        <v>1</v>
      </c>
      <c r="N54" t="str">
        <f t="shared" si="13"/>
        <v>Pre-Coster</v>
      </c>
      <c r="O54" t="str">
        <f t="shared" si="14"/>
        <v/>
      </c>
      <c r="AF54" t="str">
        <f>TRIM('Coder A'!B54)</f>
        <v>Unreported; 2000 WL 1805376; 2000 Del. Ch. LEXIS 170</v>
      </c>
      <c r="AG54" t="str">
        <f>TRIM('Coder A'!A54)</f>
        <v>State of Wisconsin Inv. Bd. v. Peerless Sys. Corp.</v>
      </c>
      <c r="AH54" t="str">
        <f>IF(LEFT(UPPER(TRIM(CLEAN('Coder A'!G54))),1)="Y","Y",IF(LEFT(UPPER(TRIM(CLEAN('Coder A'!G54))),1)="M","M",IF(LEFT(UPPER(TRIM(CLEAN('Coder A'!G54))),1)="N","N","")))</f>
        <v>Y</v>
      </c>
      <c r="AI54" t="str">
        <f>IF('Coder A'!E54=1,"Public",IF('Coder A'!E54=2,"Private",IF('Coder A'!E54=3,"Nonprofit","No company / other")))</f>
        <v>Public</v>
      </c>
      <c r="AJ54" t="str">
        <f>IF(LEFT(UPPER(TRIM('Coder A'!I54)),1)="B","Board",IF(LEFT(UPPER(TRIM('Coder A'!I54)),1)="S","Shareholder","Other / Mixed"))</f>
        <v>Board</v>
      </c>
      <c r="AK54" t="str">
        <f>IF(UPPER(TRIM('Coder A'!D54))="S","Delaware Supreme Court","Delaware Court of Chancery")</f>
        <v>Delaware Court of Chancery</v>
      </c>
      <c r="AL54" t="str">
        <f>'Coder A'!F54</f>
        <v>SJ</v>
      </c>
      <c r="AQ54" t="str">
        <f t="shared" si="15"/>
        <v>N</v>
      </c>
      <c r="AR54" t="str">
        <f t="shared" si="16"/>
        <v>N</v>
      </c>
      <c r="AS54" t="str">
        <f t="shared" si="17"/>
        <v>Definite non-application (N/N)</v>
      </c>
    </row>
    <row r="55" spans="1:45" x14ac:dyDescent="0.2">
      <c r="A55">
        <f t="shared" si="9"/>
        <v>54</v>
      </c>
      <c r="B55" t="str">
        <f>TRIM('Coder B'!A55)</f>
        <v>Zaucha v. Brody</v>
      </c>
      <c r="C55" t="str">
        <f>TRIM('Coder B'!B55)</f>
        <v>Unreported; 1997 WL 305841; 1997 Del. Ch. LEXIS 81</v>
      </c>
      <c r="D55">
        <f>'Coder B'!C55</f>
        <v>1997</v>
      </c>
      <c r="E55" t="str">
        <f t="shared" si="10"/>
        <v>1990s</v>
      </c>
      <c r="F55" t="str">
        <f>IF(UPPER(TRIM('Coder B'!D55))="S","Delaware Supreme Court","Delaware Court of Chancery")</f>
        <v>Delaware Court of Chancery</v>
      </c>
      <c r="G55" t="str">
        <f>IF(UPPER(TRIM('Coder B'!D55))="S","Appeal (Delaware Supreme Court)",IF(OR(ISNUMBER(SEARCH("TRO",UPPER('Coder B'!E55))),ISNUMBER(SEARCH("PI",UPPER('Coder B'!E55))),ISNUMBER(SEARCH("PRELIM",UPPER('Coder B'!E55)))),"TRO / Preliminary Injunction",IF(OR(ISNUMBER(SEARCH("MTD",UPPER('Coder B'!E55))),ISNUMBER(SEARCH("DISMISS",UPPER('Coder B'!E55))),ISNUMBER(SEARCH("MJOP",UPPER('Coder B'!E55))),ISNUMBER(SEARCH("PLEAD",UPPER('Coder B'!E55)))),"Motion to Dismiss / Pleadings",IF(OR(ISNUMBER(SEARCH("SJ",UPPER('Coder B'!E55))),ISNUMBER(SEARCH("SUMMARY",UPPER('Coder B'!E55))),ISNUMBER(SEARCH("TRIAL",UPPER('Coder B'!E55))),ISNUMBER(SEARCH("PERMANENT",UPPER('Coder B'!E55)))),"Summary Judgment / Trial","Other / Hybrid / Remand"))))</f>
        <v>Other / Hybrid / Remand</v>
      </c>
      <c r="H55" t="str">
        <f>IF('Coder B'!F55=1,"Public",IF('Coder B'!F55=2,"Private",IF('Coder B'!F55=3,"Nonprofit","No company / other")))</f>
        <v>Public</v>
      </c>
      <c r="I55" t="str">
        <f t="shared" si="11"/>
        <v>Public</v>
      </c>
      <c r="J55" t="str">
        <f>IF(LEFT(UPPER(TRIM('Coder B'!I55)),1)="B","Board",IF(LEFT(UPPER(TRIM('Coder B'!I55)),1)="S","Shareholder","Other / Mixed"))</f>
        <v>Shareholder</v>
      </c>
      <c r="K55" t="str">
        <f>IF(LEFT(UPPER(TRIM(CLEAN('Coder B'!G55))),1)="Y","Y",IF(LEFT(UPPER(TRIM(CLEAN('Coder B'!G55))),1)="M","M",IF(LEFT(UPPER(TRIM(CLEAN('Coder B'!G55))),1)="N","N","")))</f>
        <v>N</v>
      </c>
      <c r="L55" t="str">
        <f t="shared" si="12"/>
        <v>N</v>
      </c>
      <c r="M55">
        <f>IF(COUNTIF($B$2:B55,B55)=1,1,0)</f>
        <v>1</v>
      </c>
      <c r="N55" t="str">
        <f t="shared" si="13"/>
        <v>Pre-Coster</v>
      </c>
      <c r="O55" t="str">
        <f t="shared" si="14"/>
        <v/>
      </c>
      <c r="AF55" t="str">
        <f>TRIM('Coder A'!B55)</f>
        <v>793 A.2d 372</v>
      </c>
      <c r="AG55" t="str">
        <f>TRIM('Coder A'!A55)</f>
        <v>Comac Partners, L.P. v. Ghaznavi</v>
      </c>
      <c r="AH55" t="str">
        <f>IF(LEFT(UPPER(TRIM(CLEAN('Coder A'!G55))),1)="Y","Y",IF(LEFT(UPPER(TRIM(CLEAN('Coder A'!G55))),1)="M","M",IF(LEFT(UPPER(TRIM(CLEAN('Coder A'!G55))),1)="N","N","")))</f>
        <v>N</v>
      </c>
      <c r="AI55" t="str">
        <f>IF('Coder A'!E55=1,"Public",IF('Coder A'!E55=2,"Private",IF('Coder A'!E55=3,"Nonprofit","No company / other")))</f>
        <v>Private</v>
      </c>
      <c r="AJ55" t="str">
        <f>IF(LEFT(UPPER(TRIM('Coder A'!I55)),1)="B","Board",IF(LEFT(UPPER(TRIM('Coder A'!I55)),1)="S","Shareholder","Other / Mixed"))</f>
        <v>Shareholder</v>
      </c>
      <c r="AK55" t="str">
        <f>IF(UPPER(TRIM('Coder A'!D55))="S","Delaware Supreme Court","Delaware Court of Chancery")</f>
        <v>Delaware Court of Chancery</v>
      </c>
      <c r="AL55" t="str">
        <f>'Coder A'!F55</f>
        <v>SJ</v>
      </c>
      <c r="AQ55" t="str">
        <f t="shared" si="15"/>
        <v>N</v>
      </c>
      <c r="AR55" t="str">
        <f t="shared" si="16"/>
        <v>N</v>
      </c>
      <c r="AS55" t="str">
        <f t="shared" si="17"/>
        <v>Definite non-application (N/N)</v>
      </c>
    </row>
    <row r="56" spans="1:45" x14ac:dyDescent="0.2">
      <c r="A56">
        <f t="shared" si="9"/>
        <v>55</v>
      </c>
      <c r="B56" t="str">
        <f>TRIM('Coder B'!A56)</f>
        <v>Eliason v. Englehart</v>
      </c>
      <c r="C56" t="str">
        <f>TRIM('Coder B'!B56)</f>
        <v>Unreported; 1998 WL 778360; 1998 Del. Ch. LEXIS 201</v>
      </c>
      <c r="D56">
        <f>'Coder B'!C56</f>
        <v>1998</v>
      </c>
      <c r="E56" t="str">
        <f t="shared" si="10"/>
        <v>1990s</v>
      </c>
      <c r="F56" t="str">
        <f>IF(UPPER(TRIM('Coder B'!D56))="S","Delaware Supreme Court","Delaware Court of Chancery")</f>
        <v>Delaware Court of Chancery</v>
      </c>
      <c r="G56" t="str">
        <f>IF(UPPER(TRIM('Coder B'!D56))="S","Appeal (Delaware Supreme Court)",IF(OR(ISNUMBER(SEARCH("TRO",UPPER('Coder B'!E56))),ISNUMBER(SEARCH("PI",UPPER('Coder B'!E56))),ISNUMBER(SEARCH("PRELIM",UPPER('Coder B'!E56)))),"TRO / Preliminary Injunction",IF(OR(ISNUMBER(SEARCH("MTD",UPPER('Coder B'!E56))),ISNUMBER(SEARCH("DISMISS",UPPER('Coder B'!E56))),ISNUMBER(SEARCH("MJOP",UPPER('Coder B'!E56))),ISNUMBER(SEARCH("PLEAD",UPPER('Coder B'!E56)))),"Motion to Dismiss / Pleadings",IF(OR(ISNUMBER(SEARCH("SJ",UPPER('Coder B'!E56))),ISNUMBER(SEARCH("SUMMARY",UPPER('Coder B'!E56))),ISNUMBER(SEARCH("TRIAL",UPPER('Coder B'!E56))),ISNUMBER(SEARCH("PERMANENT",UPPER('Coder B'!E56)))),"Summary Judgment / Trial","Other / Hybrid / Remand"))))</f>
        <v>Summary Judgment / Trial</v>
      </c>
      <c r="H56" t="str">
        <f>IF('Coder B'!F56=1,"Public",IF('Coder B'!F56=2,"Private",IF('Coder B'!F56=3,"Nonprofit","No company / other")))</f>
        <v>Private</v>
      </c>
      <c r="I56" t="str">
        <f t="shared" si="11"/>
        <v>Private</v>
      </c>
      <c r="J56" t="str">
        <f>IF(LEFT(UPPER(TRIM('Coder B'!I56)),1)="B","Board",IF(LEFT(UPPER(TRIM('Coder B'!I56)),1)="S","Shareholder","Other / Mixed"))</f>
        <v>Board</v>
      </c>
      <c r="K56" t="str">
        <f>IF(LEFT(UPPER(TRIM(CLEAN('Coder B'!G56))),1)="Y","Y",IF(LEFT(UPPER(TRIM(CLEAN('Coder B'!G56))),1)="M","M",IF(LEFT(UPPER(TRIM(CLEAN('Coder B'!G56))),1)="N","N","")))</f>
        <v>N</v>
      </c>
      <c r="L56" t="str">
        <f t="shared" si="12"/>
        <v>N</v>
      </c>
      <c r="M56">
        <f>IF(COUNTIF($B$2:B56,B56)=1,1,0)</f>
        <v>1</v>
      </c>
      <c r="N56" t="str">
        <f t="shared" si="13"/>
        <v>Pre-Coster</v>
      </c>
      <c r="O56" t="str">
        <f t="shared" si="14"/>
        <v/>
      </c>
      <c r="AF56" t="str">
        <f>TRIM('Coder A'!B56)</f>
        <v>805 A.2d 196</v>
      </c>
      <c r="AG56" t="str">
        <f>TRIM('Coder A'!A56)</f>
        <v>Aquila, Inc. v. Quanta Servs., Inc.</v>
      </c>
      <c r="AH56" t="str">
        <f>IF(LEFT(UPPER(TRIM(CLEAN('Coder A'!G56))),1)="Y","Y",IF(LEFT(UPPER(TRIM(CLEAN('Coder A'!G56))),1)="M","M",IF(LEFT(UPPER(TRIM(CLEAN('Coder A'!G56))),1)="N","N","")))</f>
        <v>N</v>
      </c>
      <c r="AI56" t="str">
        <f>IF('Coder A'!E56=1,"Public",IF('Coder A'!E56=2,"Private",IF('Coder A'!E56=3,"Nonprofit","No company / other")))</f>
        <v>Public</v>
      </c>
      <c r="AJ56" t="str">
        <f>IF(LEFT(UPPER(TRIM('Coder A'!I56)),1)="B","Board",IF(LEFT(UPPER(TRIM('Coder A'!I56)),1)="S","Shareholder","Other / Mixed"))</f>
        <v>Board</v>
      </c>
      <c r="AK56" t="str">
        <f>IF(UPPER(TRIM('Coder A'!D56))="S","Delaware Supreme Court","Delaware Court of Chancery")</f>
        <v>Delaware Court of Chancery</v>
      </c>
      <c r="AL56" t="str">
        <f>'Coder A'!F56</f>
        <v>PI</v>
      </c>
      <c r="AQ56" t="str">
        <f t="shared" si="15"/>
        <v>N</v>
      </c>
      <c r="AR56" t="str">
        <f t="shared" si="16"/>
        <v>N</v>
      </c>
      <c r="AS56" t="str">
        <f t="shared" si="17"/>
        <v>Definite non-application (N/N)</v>
      </c>
    </row>
    <row r="57" spans="1:45" x14ac:dyDescent="0.2">
      <c r="A57">
        <f t="shared" si="9"/>
        <v>56</v>
      </c>
      <c r="B57" t="str">
        <f>TRIM('Coder B'!A57)</f>
        <v>Golden Cycle, LLC v. Allan</v>
      </c>
      <c r="C57" t="str">
        <f>TRIM('Coder B'!B57)</f>
        <v>Unreported; 1998 WL 276224; 1998 Del. Ch. LEXIS 80</v>
      </c>
      <c r="D57">
        <f>'Coder B'!C57</f>
        <v>1998</v>
      </c>
      <c r="E57" t="str">
        <f t="shared" si="10"/>
        <v>1990s</v>
      </c>
      <c r="F57" t="str">
        <f>IF(UPPER(TRIM('Coder B'!D57))="S","Delaware Supreme Court","Delaware Court of Chancery")</f>
        <v>Delaware Court of Chancery</v>
      </c>
      <c r="G57" t="str">
        <f>IF(UPPER(TRIM('Coder B'!D57))="S","Appeal (Delaware Supreme Court)",IF(OR(ISNUMBER(SEARCH("TRO",UPPER('Coder B'!E57))),ISNUMBER(SEARCH("PI",UPPER('Coder B'!E57))),ISNUMBER(SEARCH("PRELIM",UPPER('Coder B'!E57)))),"TRO / Preliminary Injunction",IF(OR(ISNUMBER(SEARCH("MTD",UPPER('Coder B'!E57))),ISNUMBER(SEARCH("DISMISS",UPPER('Coder B'!E57))),ISNUMBER(SEARCH("MJOP",UPPER('Coder B'!E57))),ISNUMBER(SEARCH("PLEAD",UPPER('Coder B'!E57)))),"Motion to Dismiss / Pleadings",IF(OR(ISNUMBER(SEARCH("SJ",UPPER('Coder B'!E57))),ISNUMBER(SEARCH("SUMMARY",UPPER('Coder B'!E57))),ISNUMBER(SEARCH("TRIAL",UPPER('Coder B'!E57))),ISNUMBER(SEARCH("PERMANENT",UPPER('Coder B'!E57)))),"Summary Judgment / Trial","Other / Hybrid / Remand"))))</f>
        <v>TRO / Preliminary Injunction</v>
      </c>
      <c r="H57" t="str">
        <f>IF('Coder B'!F57=1,"Public",IF('Coder B'!F57=2,"Private",IF('Coder B'!F57=3,"Nonprofit","No company / other")))</f>
        <v>Public</v>
      </c>
      <c r="I57" t="str">
        <f t="shared" si="11"/>
        <v>Public</v>
      </c>
      <c r="J57" t="str">
        <f>IF(LEFT(UPPER(TRIM('Coder B'!I57)),1)="B","Board",IF(LEFT(UPPER(TRIM('Coder B'!I57)),1)="S","Shareholder","Other / Mixed"))</f>
        <v>Board</v>
      </c>
      <c r="K57" t="str">
        <f>IF(LEFT(UPPER(TRIM(CLEAN('Coder B'!G57))),1)="Y","Y",IF(LEFT(UPPER(TRIM(CLEAN('Coder B'!G57))),1)="M","M",IF(LEFT(UPPER(TRIM(CLEAN('Coder B'!G57))),1)="N","N","")))</f>
        <v>N</v>
      </c>
      <c r="L57" t="str">
        <f t="shared" si="12"/>
        <v>N</v>
      </c>
      <c r="M57">
        <f>IF(COUNTIF($B$2:B57,B57)=1,1,0)</f>
        <v>1</v>
      </c>
      <c r="N57" t="str">
        <f t="shared" si="13"/>
        <v>Pre-Coster</v>
      </c>
      <c r="O57" t="str">
        <f t="shared" si="14"/>
        <v/>
      </c>
      <c r="AF57" t="str">
        <f>TRIM('Coder A'!B57)</f>
        <v>802 A.2d 294</v>
      </c>
      <c r="AG57" t="str">
        <f>TRIM('Coder A'!A57)</f>
        <v>Harrah's Ent., Inc. v. JCC Holding Co.</v>
      </c>
      <c r="AH57" t="str">
        <f>IF(LEFT(UPPER(TRIM(CLEAN('Coder A'!G57))),1)="Y","Y",IF(LEFT(UPPER(TRIM(CLEAN('Coder A'!G57))),1)="M","M",IF(LEFT(UPPER(TRIM(CLEAN('Coder A'!G57))),1)="N","N","")))</f>
        <v>N</v>
      </c>
      <c r="AI57" t="str">
        <f>IF('Coder A'!E57=1,"Public",IF('Coder A'!E57=2,"Private",IF('Coder A'!E57=3,"Nonprofit","No company / other")))</f>
        <v>Private</v>
      </c>
      <c r="AJ57" t="str">
        <f>IF(LEFT(UPPER(TRIM('Coder A'!I57)),1)="B","Board",IF(LEFT(UPPER(TRIM('Coder A'!I57)),1)="S","Shareholder","Other / Mixed"))</f>
        <v>Shareholder</v>
      </c>
      <c r="AK57" t="str">
        <f>IF(UPPER(TRIM('Coder A'!D57))="S","Delaware Supreme Court","Delaware Court of Chancery")</f>
        <v>Delaware Court of Chancery</v>
      </c>
      <c r="AL57" t="str">
        <f>'Coder A'!F57</f>
        <v>trial</v>
      </c>
      <c r="AQ57" t="str">
        <f t="shared" si="15"/>
        <v>N</v>
      </c>
      <c r="AR57" t="str">
        <f t="shared" si="16"/>
        <v>N</v>
      </c>
      <c r="AS57" t="str">
        <f t="shared" si="17"/>
        <v>Definite non-application (N/N)</v>
      </c>
    </row>
    <row r="58" spans="1:45" x14ac:dyDescent="0.2">
      <c r="A58">
        <f t="shared" si="9"/>
        <v>57</v>
      </c>
      <c r="B58" t="str">
        <f>TRIM('Coder B'!A58)</f>
        <v>Mentor Graphics Corp v. Quickturn Design Sys.</v>
      </c>
      <c r="C58" t="str">
        <f>TRIM('Coder B'!B58)</f>
        <v>728 A.2d 25</v>
      </c>
      <c r="D58">
        <f>'Coder B'!C58</f>
        <v>1998</v>
      </c>
      <c r="E58" t="str">
        <f t="shared" si="10"/>
        <v>1990s</v>
      </c>
      <c r="F58" t="str">
        <f>IF(UPPER(TRIM('Coder B'!D58))="S","Delaware Supreme Court","Delaware Court of Chancery")</f>
        <v>Delaware Court of Chancery</v>
      </c>
      <c r="G58" t="str">
        <f>IF(UPPER(TRIM('Coder B'!D58))="S","Appeal (Delaware Supreme Court)",IF(OR(ISNUMBER(SEARCH("TRO",UPPER('Coder B'!E58))),ISNUMBER(SEARCH("PI",UPPER('Coder B'!E58))),ISNUMBER(SEARCH("PRELIM",UPPER('Coder B'!E58)))),"TRO / Preliminary Injunction",IF(OR(ISNUMBER(SEARCH("MTD",UPPER('Coder B'!E58))),ISNUMBER(SEARCH("DISMISS",UPPER('Coder B'!E58))),ISNUMBER(SEARCH("MJOP",UPPER('Coder B'!E58))),ISNUMBER(SEARCH("PLEAD",UPPER('Coder B'!E58)))),"Motion to Dismiss / Pleadings",IF(OR(ISNUMBER(SEARCH("SJ",UPPER('Coder B'!E58))),ISNUMBER(SEARCH("SUMMARY",UPPER('Coder B'!E58))),ISNUMBER(SEARCH("TRIAL",UPPER('Coder B'!E58))),ISNUMBER(SEARCH("PERMANENT",UPPER('Coder B'!E58)))),"Summary Judgment / Trial","Other / Hybrid / Remand"))))</f>
        <v>Summary Judgment / Trial</v>
      </c>
      <c r="H58" t="str">
        <f>IF('Coder B'!F58=1,"Public",IF('Coder B'!F58=2,"Private",IF('Coder B'!F58=3,"Nonprofit","No company / other")))</f>
        <v>Public</v>
      </c>
      <c r="I58" t="str">
        <f t="shared" si="11"/>
        <v>Public</v>
      </c>
      <c r="J58" t="str">
        <f>IF(LEFT(UPPER(TRIM('Coder B'!I58)),1)="B","Board",IF(LEFT(UPPER(TRIM('Coder B'!I58)),1)="S","Shareholder","Other / Mixed"))</f>
        <v>Shareholder</v>
      </c>
      <c r="K58" t="str">
        <f>IF(LEFT(UPPER(TRIM(CLEAN('Coder B'!G58))),1)="Y","Y",IF(LEFT(UPPER(TRIM(CLEAN('Coder B'!G58))),1)="M","M",IF(LEFT(UPPER(TRIM(CLEAN('Coder B'!G58))),1)="N","N","")))</f>
        <v>N</v>
      </c>
      <c r="L58" t="str">
        <f t="shared" si="12"/>
        <v>N</v>
      </c>
      <c r="M58">
        <f>IF(COUNTIF($B$2:B58,B58)=1,1,0)</f>
        <v>1</v>
      </c>
      <c r="N58" t="str">
        <f t="shared" si="13"/>
        <v>Pre-Coster</v>
      </c>
      <c r="O58" t="str">
        <f t="shared" si="14"/>
        <v/>
      </c>
      <c r="AF58" t="str">
        <f>TRIM('Coder A'!B58)</f>
        <v>813 A.2d 1118</v>
      </c>
      <c r="AG58" t="str">
        <f>TRIM('Coder A'!A58)</f>
        <v>MM Companies, Inc. v. Liquid Audio, Inc.</v>
      </c>
      <c r="AH58" t="str">
        <f>IF(LEFT(UPPER(TRIM(CLEAN('Coder A'!G58))),1)="Y","Y",IF(LEFT(UPPER(TRIM(CLEAN('Coder A'!G58))),1)="M","M",IF(LEFT(UPPER(TRIM(CLEAN('Coder A'!G58))),1)="N","N","")))</f>
        <v>Y</v>
      </c>
      <c r="AI58" t="str">
        <f>IF('Coder A'!E58=1,"Public",IF('Coder A'!E58=2,"Private",IF('Coder A'!E58=3,"Nonprofit","No company / other")))</f>
        <v>Public</v>
      </c>
      <c r="AJ58" t="str">
        <f>IF(LEFT(UPPER(TRIM('Coder A'!I58)),1)="B","Board",IF(LEFT(UPPER(TRIM('Coder A'!I58)),1)="S","Shareholder","Other / Mixed"))</f>
        <v>Shareholder</v>
      </c>
      <c r="AK58" t="str">
        <f>IF(UPPER(TRIM('Coder A'!D58))="S","Delaware Supreme Court","Delaware Court of Chancery")</f>
        <v>Delaware Supreme Court</v>
      </c>
      <c r="AL58" t="str">
        <f>'Coder A'!F58</f>
        <v>trial</v>
      </c>
      <c r="AQ58" t="str">
        <f t="shared" si="15"/>
        <v>N</v>
      </c>
      <c r="AR58" t="str">
        <f t="shared" si="16"/>
        <v>N</v>
      </c>
      <c r="AS58" t="str">
        <f t="shared" si="17"/>
        <v>Definite non-application (N/N)</v>
      </c>
    </row>
    <row r="59" spans="1:45" x14ac:dyDescent="0.2">
      <c r="A59">
        <f t="shared" si="9"/>
        <v>58</v>
      </c>
      <c r="B59" t="str">
        <f>TRIM('Coder B'!A59)</f>
        <v>Mentor Graphics Corp v. Quickturn Design Sys.</v>
      </c>
      <c r="C59" t="str">
        <f>TRIM('Coder B'!B59)</f>
        <v>Unreported; 1998 WL 731660; 1998 Del. Ch. LEXIS 195</v>
      </c>
      <c r="D59">
        <f>'Coder B'!C59</f>
        <v>1998</v>
      </c>
      <c r="E59" t="str">
        <f t="shared" si="10"/>
        <v>1990s</v>
      </c>
      <c r="F59" t="str">
        <f>IF(UPPER(TRIM('Coder B'!D59))="S","Delaware Supreme Court","Delaware Court of Chancery")</f>
        <v>Delaware Court of Chancery</v>
      </c>
      <c r="G59" t="str">
        <f>IF(UPPER(TRIM('Coder B'!D59))="S","Appeal (Delaware Supreme Court)",IF(OR(ISNUMBER(SEARCH("TRO",UPPER('Coder B'!E59))),ISNUMBER(SEARCH("PI",UPPER('Coder B'!E59))),ISNUMBER(SEARCH("PRELIM",UPPER('Coder B'!E59)))),"TRO / Preliminary Injunction",IF(OR(ISNUMBER(SEARCH("MTD",UPPER('Coder B'!E59))),ISNUMBER(SEARCH("DISMISS",UPPER('Coder B'!E59))),ISNUMBER(SEARCH("MJOP",UPPER('Coder B'!E59))),ISNUMBER(SEARCH("PLEAD",UPPER('Coder B'!E59)))),"Motion to Dismiss / Pleadings",IF(OR(ISNUMBER(SEARCH("SJ",UPPER('Coder B'!E59))),ISNUMBER(SEARCH("SUMMARY",UPPER('Coder B'!E59))),ISNUMBER(SEARCH("TRIAL",UPPER('Coder B'!E59))),ISNUMBER(SEARCH("PERMANENT",UPPER('Coder B'!E59)))),"Summary Judgment / Trial","Other / Hybrid / Remand"))))</f>
        <v>Summary Judgment / Trial</v>
      </c>
      <c r="H59" t="str">
        <f>IF('Coder B'!F59=1,"Public",IF('Coder B'!F59=2,"Private",IF('Coder B'!F59=3,"Nonprofit","No company / other")))</f>
        <v>Public</v>
      </c>
      <c r="I59" t="str">
        <f t="shared" si="11"/>
        <v>Public</v>
      </c>
      <c r="J59" t="str">
        <f>IF(LEFT(UPPER(TRIM('Coder B'!I59)),1)="B","Board",IF(LEFT(UPPER(TRIM('Coder B'!I59)),1)="S","Shareholder","Other / Mixed"))</f>
        <v>Shareholder</v>
      </c>
      <c r="K59" t="str">
        <f>IF(LEFT(UPPER(TRIM(CLEAN('Coder B'!G59))),1)="Y","Y",IF(LEFT(UPPER(TRIM(CLEAN('Coder B'!G59))),1)="M","M",IF(LEFT(UPPER(TRIM(CLEAN('Coder B'!G59))),1)="N","N","")))</f>
        <v>N</v>
      </c>
      <c r="L59" t="str">
        <f t="shared" si="12"/>
        <v>N</v>
      </c>
      <c r="M59">
        <f>IF(COUNTIF($B$2:B59,B59)=1,1,0)</f>
        <v>0</v>
      </c>
      <c r="N59" t="str">
        <f t="shared" si="13"/>
        <v>Pre-Coster</v>
      </c>
      <c r="O59" t="str">
        <f t="shared" si="14"/>
        <v/>
      </c>
      <c r="AF59" t="str">
        <f>TRIM('Coder A'!B59)</f>
        <v>Unreported; 2003 Del. Ch. LEXIS 223</v>
      </c>
      <c r="AG59" t="str">
        <f>TRIM('Coder A'!A59)</f>
        <v>Oracle Corp v. Peoplesoft, Inc</v>
      </c>
      <c r="AH59" t="str">
        <f>IF(LEFT(UPPER(TRIM(CLEAN('Coder A'!G59))),1)="Y","Y",IF(LEFT(UPPER(TRIM(CLEAN('Coder A'!G59))),1)="M","M",IF(LEFT(UPPER(TRIM(CLEAN('Coder A'!G59))),1)="N","N","")))</f>
        <v>N</v>
      </c>
      <c r="AI59" t="str">
        <f>IF('Coder A'!E59=1,"Public",IF('Coder A'!E59=2,"Private",IF('Coder A'!E59=3,"Nonprofit","No company / other")))</f>
        <v>Public</v>
      </c>
      <c r="AJ59" t="str">
        <f>IF(LEFT(UPPER(TRIM('Coder A'!I59)),1)="B","Board",IF(LEFT(UPPER(TRIM('Coder A'!I59)),1)="S","Shareholder","Other / Mixed"))</f>
        <v>Shareholder</v>
      </c>
      <c r="AK59" t="str">
        <f>IF(UPPER(TRIM('Coder A'!D59))="S","Delaware Supreme Court","Delaware Court of Chancery")</f>
        <v>Delaware Court of Chancery</v>
      </c>
      <c r="AL59" t="str">
        <f>'Coder A'!F59</f>
        <v>PI</v>
      </c>
      <c r="AQ59" t="str">
        <f t="shared" si="15"/>
        <v/>
      </c>
      <c r="AR59" t="str">
        <f t="shared" si="16"/>
        <v/>
      </c>
      <c r="AS59" t="str">
        <f t="shared" si="17"/>
        <v/>
      </c>
    </row>
    <row r="60" spans="1:45" x14ac:dyDescent="0.2">
      <c r="A60">
        <f t="shared" si="9"/>
        <v>59</v>
      </c>
      <c r="B60" t="str">
        <f>TRIM('Coder B'!A60)</f>
        <v>Apple Comp., Inc. v. Exponential Tech., Inc.</v>
      </c>
      <c r="C60" t="str">
        <f>TRIM('Coder B'!B60)</f>
        <v>Unreported; 1999 WL 39547; 1999 Del. Ch. LEXIS 9</v>
      </c>
      <c r="D60">
        <f>'Coder B'!C60</f>
        <v>1999</v>
      </c>
      <c r="E60" t="str">
        <f t="shared" si="10"/>
        <v>1990s</v>
      </c>
      <c r="F60" t="str">
        <f>IF(UPPER(TRIM('Coder B'!D60))="S","Delaware Supreme Court","Delaware Court of Chancery")</f>
        <v>Delaware Court of Chancery</v>
      </c>
      <c r="G60" t="str">
        <f>IF(UPPER(TRIM('Coder B'!D60))="S","Appeal (Delaware Supreme Court)",IF(OR(ISNUMBER(SEARCH("TRO",UPPER('Coder B'!E60))),ISNUMBER(SEARCH("PI",UPPER('Coder B'!E60))),ISNUMBER(SEARCH("PRELIM",UPPER('Coder B'!E60)))),"TRO / Preliminary Injunction",IF(OR(ISNUMBER(SEARCH("MTD",UPPER('Coder B'!E60))),ISNUMBER(SEARCH("DISMISS",UPPER('Coder B'!E60))),ISNUMBER(SEARCH("MJOP",UPPER('Coder B'!E60))),ISNUMBER(SEARCH("PLEAD",UPPER('Coder B'!E60)))),"Motion to Dismiss / Pleadings",IF(OR(ISNUMBER(SEARCH("SJ",UPPER('Coder B'!E60))),ISNUMBER(SEARCH("SUMMARY",UPPER('Coder B'!E60))),ISNUMBER(SEARCH("TRIAL",UPPER('Coder B'!E60))),ISNUMBER(SEARCH("PERMANENT",UPPER('Coder B'!E60)))),"Summary Judgment / Trial","Other / Hybrid / Remand"))))</f>
        <v>Summary Judgment / Trial</v>
      </c>
      <c r="H60" t="str">
        <f>IF('Coder B'!F60=1,"Public",IF('Coder B'!F60=2,"Private",IF('Coder B'!F60=3,"Nonprofit","No company / other")))</f>
        <v>Private</v>
      </c>
      <c r="I60" t="str">
        <f t="shared" si="11"/>
        <v>Private</v>
      </c>
      <c r="J60" t="str">
        <f>IF(LEFT(UPPER(TRIM('Coder B'!I60)),1)="B","Board",IF(LEFT(UPPER(TRIM('Coder B'!I60)),1)="S","Shareholder","Other / Mixed"))</f>
        <v>Board</v>
      </c>
      <c r="K60" t="str">
        <f>IF(LEFT(UPPER(TRIM(CLEAN('Coder B'!G60))),1)="Y","Y",IF(LEFT(UPPER(TRIM(CLEAN('Coder B'!G60))),1)="M","M",IF(LEFT(UPPER(TRIM(CLEAN('Coder B'!G60))),1)="N","N","")))</f>
        <v>N</v>
      </c>
      <c r="L60" t="str">
        <f t="shared" si="12"/>
        <v>N</v>
      </c>
      <c r="M60">
        <f>IF(COUNTIF($B$2:B60,B60)=1,1,0)</f>
        <v>1</v>
      </c>
      <c r="N60" t="str">
        <f t="shared" si="13"/>
        <v>Pre-Coster</v>
      </c>
      <c r="O60" t="str">
        <f t="shared" si="14"/>
        <v/>
      </c>
      <c r="AF60" t="str">
        <f>TRIM('Coder A'!B60)</f>
        <v>844 A.2d 1022</v>
      </c>
      <c r="AG60" t="str">
        <f>TRIM('Coder A'!A60)</f>
        <v>Hollinger Int'l, Inc. v. Black</v>
      </c>
      <c r="AH60" t="str">
        <f>IF(LEFT(UPPER(TRIM(CLEAN('Coder A'!G60))),1)="Y","Y",IF(LEFT(UPPER(TRIM(CLEAN('Coder A'!G60))),1)="M","M",IF(LEFT(UPPER(TRIM(CLEAN('Coder A'!G60))),1)="N","N","")))</f>
        <v>N</v>
      </c>
      <c r="AI60" t="str">
        <f>IF('Coder A'!E60=1,"Public",IF('Coder A'!E60=2,"Private",IF('Coder A'!E60=3,"Nonprofit","No company / other")))</f>
        <v>Public</v>
      </c>
      <c r="AJ60" t="str">
        <f>IF(LEFT(UPPER(TRIM('Coder A'!I60)),1)="B","Board",IF(LEFT(UPPER(TRIM('Coder A'!I60)),1)="S","Shareholder","Other / Mixed"))</f>
        <v>Board</v>
      </c>
      <c r="AK60" t="str">
        <f>IF(UPPER(TRIM('Coder A'!D60))="S","Delaware Supreme Court","Delaware Court of Chancery")</f>
        <v>Delaware Court of Chancery</v>
      </c>
      <c r="AL60" t="str">
        <f>'Coder A'!F60</f>
        <v>trial</v>
      </c>
      <c r="AQ60" t="str">
        <f t="shared" si="15"/>
        <v>N</v>
      </c>
      <c r="AR60" t="str">
        <f t="shared" si="16"/>
        <v>N</v>
      </c>
      <c r="AS60" t="str">
        <f t="shared" si="17"/>
        <v>Definite non-application (N/N)</v>
      </c>
    </row>
    <row r="61" spans="1:45" x14ac:dyDescent="0.2">
      <c r="A61">
        <f t="shared" si="9"/>
        <v>60</v>
      </c>
      <c r="B61" t="str">
        <f>TRIM('Coder B'!A61)</f>
        <v>Frankino v. Gleason</v>
      </c>
      <c r="C61" t="str">
        <f>TRIM('Coder B'!B61)</f>
        <v>Unreported; 1999 WL 1032773; 1999 Del. Ch. LEXIS 219</v>
      </c>
      <c r="D61">
        <f>'Coder B'!C61</f>
        <v>1999</v>
      </c>
      <c r="E61" t="str">
        <f t="shared" si="10"/>
        <v>1990s</v>
      </c>
      <c r="F61" t="str">
        <f>IF(UPPER(TRIM('Coder B'!D61))="S","Delaware Supreme Court","Delaware Court of Chancery")</f>
        <v>Delaware Court of Chancery</v>
      </c>
      <c r="G61" t="str">
        <f>IF(UPPER(TRIM('Coder B'!D61))="S","Appeal (Delaware Supreme Court)",IF(OR(ISNUMBER(SEARCH("TRO",UPPER('Coder B'!E61))),ISNUMBER(SEARCH("PI",UPPER('Coder B'!E61))),ISNUMBER(SEARCH("PRELIM",UPPER('Coder B'!E61)))),"TRO / Preliminary Injunction",IF(OR(ISNUMBER(SEARCH("MTD",UPPER('Coder B'!E61))),ISNUMBER(SEARCH("DISMISS",UPPER('Coder B'!E61))),ISNUMBER(SEARCH("MJOP",UPPER('Coder B'!E61))),ISNUMBER(SEARCH("PLEAD",UPPER('Coder B'!E61)))),"Motion to Dismiss / Pleadings",IF(OR(ISNUMBER(SEARCH("SJ",UPPER('Coder B'!E61))),ISNUMBER(SEARCH("SUMMARY",UPPER('Coder B'!E61))),ISNUMBER(SEARCH("TRIAL",UPPER('Coder B'!E61))),ISNUMBER(SEARCH("PERMANENT",UPPER('Coder B'!E61)))),"Summary Judgment / Trial","Other / Hybrid / Remand"))))</f>
        <v>Summary Judgment / Trial</v>
      </c>
      <c r="H61" t="str">
        <f>IF('Coder B'!F61=1,"Public",IF('Coder B'!F61=2,"Private",IF('Coder B'!F61=3,"Nonprofit","No company / other")))</f>
        <v>Public</v>
      </c>
      <c r="I61" t="str">
        <f t="shared" si="11"/>
        <v>Public</v>
      </c>
      <c r="J61" t="str">
        <f>IF(LEFT(UPPER(TRIM('Coder B'!I61)),1)="B","Board",IF(LEFT(UPPER(TRIM('Coder B'!I61)),1)="S","Shareholder","Other / Mixed"))</f>
        <v>Shareholder</v>
      </c>
      <c r="K61" t="str">
        <f>IF(LEFT(UPPER(TRIM(CLEAN('Coder B'!G61))),1)="Y","Y",IF(LEFT(UPPER(TRIM(CLEAN('Coder B'!G61))),1)="M","M",IF(LEFT(UPPER(TRIM(CLEAN('Coder B'!G61))),1)="N","N","")))</f>
        <v>N</v>
      </c>
      <c r="L61" t="str">
        <f t="shared" si="12"/>
        <v>N</v>
      </c>
      <c r="M61">
        <f>IF(COUNTIF($B$2:B61,B61)=1,1,0)</f>
        <v>1</v>
      </c>
      <c r="N61" t="str">
        <f t="shared" si="13"/>
        <v>Pre-Coster</v>
      </c>
      <c r="O61" t="str">
        <f t="shared" si="14"/>
        <v/>
      </c>
      <c r="AF61" t="str">
        <f>TRIM('Coder A'!B61)</f>
        <v>853 A.2d 661</v>
      </c>
      <c r="AG61" t="str">
        <f>TRIM('Coder A'!A61)</f>
        <v>In re The MONY Grp., Inc. S'holder Litig.</v>
      </c>
      <c r="AH61" t="str">
        <f>IF(LEFT(UPPER(TRIM(CLEAN('Coder A'!G61))),1)="Y","Y",IF(LEFT(UPPER(TRIM(CLEAN('Coder A'!G61))),1)="M","M",IF(LEFT(UPPER(TRIM(CLEAN('Coder A'!G61))),1)="N","N","")))</f>
        <v>N</v>
      </c>
      <c r="AI61" t="str">
        <f>IF('Coder A'!E61=1,"Public",IF('Coder A'!E61=2,"Private",IF('Coder A'!E61=3,"Nonprofit","No company / other")))</f>
        <v>Public</v>
      </c>
      <c r="AJ61" t="str">
        <f>IF(LEFT(UPPER(TRIM('Coder A'!I61)),1)="B","Board",IF(LEFT(UPPER(TRIM('Coder A'!I61)),1)="S","Shareholder","Other / Mixed"))</f>
        <v>Board</v>
      </c>
      <c r="AK61" t="str">
        <f>IF(UPPER(TRIM('Coder A'!D61))="S","Delaware Supreme Court","Delaware Court of Chancery")</f>
        <v>Delaware Court of Chancery</v>
      </c>
      <c r="AL61" t="str">
        <f>'Coder A'!F61</f>
        <v>PI</v>
      </c>
      <c r="AQ61" t="str">
        <f t="shared" si="15"/>
        <v>N</v>
      </c>
      <c r="AR61" t="str">
        <f t="shared" si="16"/>
        <v>N</v>
      </c>
      <c r="AS61" t="str">
        <f t="shared" si="17"/>
        <v>Definite non-application (N/N)</v>
      </c>
    </row>
    <row r="62" spans="1:45" x14ac:dyDescent="0.2">
      <c r="A62">
        <f t="shared" si="9"/>
        <v>61</v>
      </c>
      <c r="B62" t="str">
        <f>TRIM('Coder B'!A62)</f>
        <v>Bentas v. Haseotes</v>
      </c>
      <c r="C62" t="str">
        <f>TRIM('Coder B'!B62)</f>
        <v>769 A.2d 70</v>
      </c>
      <c r="D62">
        <f>'Coder B'!C62</f>
        <v>2000</v>
      </c>
      <c r="E62" t="str">
        <f t="shared" si="10"/>
        <v>2000s</v>
      </c>
      <c r="F62" t="str">
        <f>IF(UPPER(TRIM('Coder B'!D62))="S","Delaware Supreme Court","Delaware Court of Chancery")</f>
        <v>Delaware Court of Chancery</v>
      </c>
      <c r="G62" t="str">
        <f>IF(UPPER(TRIM('Coder B'!D62))="S","Appeal (Delaware Supreme Court)",IF(OR(ISNUMBER(SEARCH("TRO",UPPER('Coder B'!E62))),ISNUMBER(SEARCH("PI",UPPER('Coder B'!E62))),ISNUMBER(SEARCH("PRELIM",UPPER('Coder B'!E62)))),"TRO / Preliminary Injunction",IF(OR(ISNUMBER(SEARCH("MTD",UPPER('Coder B'!E62))),ISNUMBER(SEARCH("DISMISS",UPPER('Coder B'!E62))),ISNUMBER(SEARCH("MJOP",UPPER('Coder B'!E62))),ISNUMBER(SEARCH("PLEAD",UPPER('Coder B'!E62)))),"Motion to Dismiss / Pleadings",IF(OR(ISNUMBER(SEARCH("SJ",UPPER('Coder B'!E62))),ISNUMBER(SEARCH("SUMMARY",UPPER('Coder B'!E62))),ISNUMBER(SEARCH("TRIAL",UPPER('Coder B'!E62))),ISNUMBER(SEARCH("PERMANENT",UPPER('Coder B'!E62)))),"Summary Judgment / Trial","Other / Hybrid / Remand"))))</f>
        <v>Summary Judgment / Trial</v>
      </c>
      <c r="H62" t="str">
        <f>IF('Coder B'!F62=1,"Public",IF('Coder B'!F62=2,"Private",IF('Coder B'!F62=3,"Nonprofit","No company / other")))</f>
        <v>Private</v>
      </c>
      <c r="I62" t="str">
        <f t="shared" si="11"/>
        <v>Private</v>
      </c>
      <c r="J62" t="str">
        <f>IF(LEFT(UPPER(TRIM('Coder B'!I62)),1)="B","Board",IF(LEFT(UPPER(TRIM('Coder B'!I62)),1)="S","Shareholder","Other / Mixed"))</f>
        <v>Other / Mixed</v>
      </c>
      <c r="K62" t="str">
        <f>IF(LEFT(UPPER(TRIM(CLEAN('Coder B'!G62))),1)="Y","Y",IF(LEFT(UPPER(TRIM(CLEAN('Coder B'!G62))),1)="M","M",IF(LEFT(UPPER(TRIM(CLEAN('Coder B'!G62))),1)="N","N","")))</f>
        <v>N</v>
      </c>
      <c r="L62" t="str">
        <f t="shared" si="12"/>
        <v>N</v>
      </c>
      <c r="M62">
        <f>IF(COUNTIF($B$2:B62,B62)=1,1,0)</f>
        <v>1</v>
      </c>
      <c r="N62" t="str">
        <f t="shared" si="13"/>
        <v>Pre-Coster</v>
      </c>
      <c r="O62" t="str">
        <f t="shared" si="14"/>
        <v/>
      </c>
      <c r="AF62" t="str">
        <f>TRIM('Coder A'!B62)</f>
        <v>883 A.2d 837</v>
      </c>
      <c r="AG62" t="str">
        <f>TRIM('Coder A'!A62)</f>
        <v>Jones Apparel Grp., Inc. v. Maxwell Shoe Co., Inc.</v>
      </c>
      <c r="AH62" t="str">
        <f>IF(LEFT(UPPER(TRIM(CLEAN('Coder A'!G62))),1)="Y","Y",IF(LEFT(UPPER(TRIM(CLEAN('Coder A'!G62))),1)="M","M",IF(LEFT(UPPER(TRIM(CLEAN('Coder A'!G62))),1)="N","N","")))</f>
        <v>N</v>
      </c>
      <c r="AI62" t="str">
        <f>IF('Coder A'!E62=1,"Public",IF('Coder A'!E62=2,"Private",IF('Coder A'!E62=3,"Nonprofit","No company / other")))</f>
        <v>Public</v>
      </c>
      <c r="AJ62" t="str">
        <f>IF(LEFT(UPPER(TRIM('Coder A'!I62)),1)="B","Board",IF(LEFT(UPPER(TRIM('Coder A'!I62)),1)="S","Shareholder","Other / Mixed"))</f>
        <v>Shareholder</v>
      </c>
      <c r="AK62" t="str">
        <f>IF(UPPER(TRIM('Coder A'!D62))="S","Delaware Supreme Court","Delaware Court of Chancery")</f>
        <v>Delaware Court of Chancery</v>
      </c>
      <c r="AL62" t="str">
        <f>'Coder A'!F62</f>
        <v>SJ</v>
      </c>
      <c r="AQ62" t="str">
        <f t="shared" si="15"/>
        <v>N</v>
      </c>
      <c r="AR62" t="str">
        <f t="shared" si="16"/>
        <v>N</v>
      </c>
      <c r="AS62" t="str">
        <f t="shared" si="17"/>
        <v>Definite non-application (N/N)</v>
      </c>
    </row>
    <row r="63" spans="1:45" x14ac:dyDescent="0.2">
      <c r="A63">
        <f t="shared" si="9"/>
        <v>62</v>
      </c>
      <c r="B63" t="str">
        <f>TRIM('Coder B'!A63)</f>
        <v>Hills Stores Co. v. Bozic</v>
      </c>
      <c r="C63" t="str">
        <f>TRIM('Coder B'!B63)</f>
        <v>769 A.2d 88</v>
      </c>
      <c r="D63">
        <f>'Coder B'!C63</f>
        <v>2000</v>
      </c>
      <c r="E63" t="str">
        <f t="shared" si="10"/>
        <v>2000s</v>
      </c>
      <c r="F63" t="str">
        <f>IF(UPPER(TRIM('Coder B'!D63))="S","Delaware Supreme Court","Delaware Court of Chancery")</f>
        <v>Delaware Court of Chancery</v>
      </c>
      <c r="G63" t="str">
        <f>IF(UPPER(TRIM('Coder B'!D63))="S","Appeal (Delaware Supreme Court)",IF(OR(ISNUMBER(SEARCH("TRO",UPPER('Coder B'!E63))),ISNUMBER(SEARCH("PI",UPPER('Coder B'!E63))),ISNUMBER(SEARCH("PRELIM",UPPER('Coder B'!E63)))),"TRO / Preliminary Injunction",IF(OR(ISNUMBER(SEARCH("MTD",UPPER('Coder B'!E63))),ISNUMBER(SEARCH("DISMISS",UPPER('Coder B'!E63))),ISNUMBER(SEARCH("MJOP",UPPER('Coder B'!E63))),ISNUMBER(SEARCH("PLEAD",UPPER('Coder B'!E63)))),"Motion to Dismiss / Pleadings",IF(OR(ISNUMBER(SEARCH("SJ",UPPER('Coder B'!E63))),ISNUMBER(SEARCH("SUMMARY",UPPER('Coder B'!E63))),ISNUMBER(SEARCH("TRIAL",UPPER('Coder B'!E63))),ISNUMBER(SEARCH("PERMANENT",UPPER('Coder B'!E63)))),"Summary Judgment / Trial","Other / Hybrid / Remand"))))</f>
        <v>Summary Judgment / Trial</v>
      </c>
      <c r="H63" t="str">
        <f>IF('Coder B'!F63=1,"Public",IF('Coder B'!F63=2,"Private",IF('Coder B'!F63=3,"Nonprofit","No company / other")))</f>
        <v>Public</v>
      </c>
      <c r="I63" t="str">
        <f t="shared" si="11"/>
        <v>Public</v>
      </c>
      <c r="J63" t="str">
        <f>IF(LEFT(UPPER(TRIM('Coder B'!I63)),1)="B","Board",IF(LEFT(UPPER(TRIM('Coder B'!I63)),1)="S","Shareholder","Other / Mixed"))</f>
        <v>Board</v>
      </c>
      <c r="K63" t="str">
        <f>IF(LEFT(UPPER(TRIM(CLEAN('Coder B'!G63))),1)="Y","Y",IF(LEFT(UPPER(TRIM(CLEAN('Coder B'!G63))),1)="M","M",IF(LEFT(UPPER(TRIM(CLEAN('Coder B'!G63))),1)="N","N","")))</f>
        <v>N</v>
      </c>
      <c r="L63" t="str">
        <f t="shared" si="12"/>
        <v>N</v>
      </c>
      <c r="M63">
        <f>IF(COUNTIF($B$2:B63,B63)=1,1,0)</f>
        <v>1</v>
      </c>
      <c r="N63" t="str">
        <f t="shared" si="13"/>
        <v>Pre-Coster</v>
      </c>
      <c r="O63" t="str">
        <f t="shared" si="14"/>
        <v/>
      </c>
      <c r="AF63" t="str">
        <f>TRIM('Coder A'!B63)</f>
        <v>872 A.2d 559</v>
      </c>
      <c r="AG63" t="str">
        <f>TRIM('Coder A'!A63)</f>
        <v>Black v. Hollinger Intern. Inc.</v>
      </c>
      <c r="AH63" t="str">
        <f>IF(LEFT(UPPER(TRIM(CLEAN('Coder A'!G63))),1)="Y","Y",IF(LEFT(UPPER(TRIM(CLEAN('Coder A'!G63))),1)="M","M",IF(LEFT(UPPER(TRIM(CLEAN('Coder A'!G63))),1)="N","N","")))</f>
        <v>N</v>
      </c>
      <c r="AI63" t="str">
        <f>IF('Coder A'!E63=1,"Public",IF('Coder A'!E63=2,"Private",IF('Coder A'!E63=3,"Nonprofit","No company / other")))</f>
        <v>Public</v>
      </c>
      <c r="AJ63" t="str">
        <f>IF(LEFT(UPPER(TRIM('Coder A'!I63)),1)="B","Board",IF(LEFT(UPPER(TRIM('Coder A'!I63)),1)="S","Shareholder","Other / Mixed"))</f>
        <v>Board</v>
      </c>
      <c r="AK63" t="str">
        <f>IF(UPPER(TRIM('Coder A'!D63))="S","Delaware Supreme Court","Delaware Court of Chancery")</f>
        <v>Delaware Supreme Court</v>
      </c>
      <c r="AL63" t="str">
        <f>'Coder A'!F63</f>
        <v xml:space="preserve">Appeal </v>
      </c>
      <c r="AQ63" t="str">
        <f t="shared" si="15"/>
        <v>N</v>
      </c>
      <c r="AR63" t="str">
        <f t="shared" si="16"/>
        <v>N</v>
      </c>
      <c r="AS63" t="str">
        <f t="shared" si="17"/>
        <v>Definite non-application (N/N)</v>
      </c>
    </row>
    <row r="64" spans="1:45" x14ac:dyDescent="0.2">
      <c r="A64">
        <f t="shared" si="9"/>
        <v>63</v>
      </c>
      <c r="B64" t="str">
        <f>TRIM('Coder B'!A64)</f>
        <v>N. Fork Bankcorp., Inc. v. Toal</v>
      </c>
      <c r="C64" t="str">
        <f>TRIM('Coder B'!B64)</f>
        <v>825 A.2d 860</v>
      </c>
      <c r="D64">
        <f>'Coder B'!C64</f>
        <v>2000</v>
      </c>
      <c r="E64" t="str">
        <f t="shared" si="10"/>
        <v>2000s</v>
      </c>
      <c r="F64" t="str">
        <f>IF(UPPER(TRIM('Coder B'!D64))="S","Delaware Supreme Court","Delaware Court of Chancery")</f>
        <v>Delaware Court of Chancery</v>
      </c>
      <c r="G64" t="str">
        <f>IF(UPPER(TRIM('Coder B'!D64))="S","Appeal (Delaware Supreme Court)",IF(OR(ISNUMBER(SEARCH("TRO",UPPER('Coder B'!E64))),ISNUMBER(SEARCH("PI",UPPER('Coder B'!E64))),ISNUMBER(SEARCH("PRELIM",UPPER('Coder B'!E64)))),"TRO / Preliminary Injunction",IF(OR(ISNUMBER(SEARCH("MTD",UPPER('Coder B'!E64))),ISNUMBER(SEARCH("DISMISS",UPPER('Coder B'!E64))),ISNUMBER(SEARCH("MJOP",UPPER('Coder B'!E64))),ISNUMBER(SEARCH("PLEAD",UPPER('Coder B'!E64)))),"Motion to Dismiss / Pleadings",IF(OR(ISNUMBER(SEARCH("SJ",UPPER('Coder B'!E64))),ISNUMBER(SEARCH("SUMMARY",UPPER('Coder B'!E64))),ISNUMBER(SEARCH("TRIAL",UPPER('Coder B'!E64))),ISNUMBER(SEARCH("PERMANENT",UPPER('Coder B'!E64)))),"Summary Judgment / Trial","Other / Hybrid / Remand"))))</f>
        <v>Summary Judgment / Trial</v>
      </c>
      <c r="H64" t="str">
        <f>IF('Coder B'!F64=1,"Public",IF('Coder B'!F64=2,"Private",IF('Coder B'!F64=3,"Nonprofit","No company / other")))</f>
        <v>Public</v>
      </c>
      <c r="I64" t="str">
        <f t="shared" si="11"/>
        <v>Public</v>
      </c>
      <c r="J64" t="str">
        <f>IF(LEFT(UPPER(TRIM('Coder B'!I64)),1)="B","Board",IF(LEFT(UPPER(TRIM('Coder B'!I64)),1)="S","Shareholder","Other / Mixed"))</f>
        <v>Shareholder</v>
      </c>
      <c r="K64" t="str">
        <f>IF(LEFT(UPPER(TRIM(CLEAN('Coder B'!G64))),1)="Y","Y",IF(LEFT(UPPER(TRIM(CLEAN('Coder B'!G64))),1)="M","M",IF(LEFT(UPPER(TRIM(CLEAN('Coder B'!G64))),1)="N","N","")))</f>
        <v>N</v>
      </c>
      <c r="L64" t="str">
        <f t="shared" si="12"/>
        <v>N</v>
      </c>
      <c r="M64">
        <f>IF(COUNTIF($B$2:B64,B64)=1,1,0)</f>
        <v>1</v>
      </c>
      <c r="N64" t="str">
        <f t="shared" si="13"/>
        <v>Pre-Coster</v>
      </c>
      <c r="O64" t="str">
        <f t="shared" si="14"/>
        <v/>
      </c>
      <c r="AF64" t="str">
        <f>TRIM('Coder A'!B64)</f>
        <v>Unreported; 2005 WL 1089021</v>
      </c>
      <c r="AG64" t="str">
        <f>TRIM('Coder A'!A64)</f>
        <v>In re General Motors (Hughes) S'holder Litig.</v>
      </c>
      <c r="AH64" t="str">
        <f>IF(LEFT(UPPER(TRIM(CLEAN('Coder A'!G64))),1)="Y","Y",IF(LEFT(UPPER(TRIM(CLEAN('Coder A'!G64))),1)="M","M",IF(LEFT(UPPER(TRIM(CLEAN('Coder A'!G64))),1)="N","N","")))</f>
        <v>N</v>
      </c>
      <c r="AI64" t="str">
        <f>IF('Coder A'!E64=1,"Public",IF('Coder A'!E64=2,"Private",IF('Coder A'!E64=3,"Nonprofit","No company / other")))</f>
        <v>Public</v>
      </c>
      <c r="AJ64" t="str">
        <f>IF(LEFT(UPPER(TRIM('Coder A'!I64)),1)="B","Board",IF(LEFT(UPPER(TRIM('Coder A'!I64)),1)="S","Shareholder","Other / Mixed"))</f>
        <v>Board</v>
      </c>
      <c r="AK64" t="str">
        <f>IF(UPPER(TRIM('Coder A'!D64))="S","Delaware Supreme Court","Delaware Court of Chancery")</f>
        <v>Delaware Court of Chancery</v>
      </c>
      <c r="AL64" t="str">
        <f>'Coder A'!F64</f>
        <v>MTD</v>
      </c>
      <c r="AQ64" t="str">
        <f t="shared" si="15"/>
        <v>N</v>
      </c>
      <c r="AR64" t="str">
        <f t="shared" si="16"/>
        <v>N</v>
      </c>
      <c r="AS64" t="str">
        <f t="shared" si="17"/>
        <v>Definite non-application (N/N)</v>
      </c>
    </row>
    <row r="65" spans="1:45" x14ac:dyDescent="0.2">
      <c r="A65">
        <f t="shared" si="9"/>
        <v>64</v>
      </c>
      <c r="B65" t="str">
        <f>TRIM('Coder B'!A65)</f>
        <v>Comac Partners, L.P. v. Ghaznavi</v>
      </c>
      <c r="C65" t="str">
        <f>TRIM('Coder B'!B65)</f>
        <v>793 A.2d 372</v>
      </c>
      <c r="D65">
        <f>'Coder B'!C65</f>
        <v>2001</v>
      </c>
      <c r="E65" t="str">
        <f t="shared" si="10"/>
        <v>2000s</v>
      </c>
      <c r="F65" t="str">
        <f>IF(UPPER(TRIM('Coder B'!D65))="S","Delaware Supreme Court","Delaware Court of Chancery")</f>
        <v>Delaware Court of Chancery</v>
      </c>
      <c r="G65" t="str">
        <f>IF(UPPER(TRIM('Coder B'!D65))="S","Appeal (Delaware Supreme Court)",IF(OR(ISNUMBER(SEARCH("TRO",UPPER('Coder B'!E65))),ISNUMBER(SEARCH("PI",UPPER('Coder B'!E65))),ISNUMBER(SEARCH("PRELIM",UPPER('Coder B'!E65)))),"TRO / Preliminary Injunction",IF(OR(ISNUMBER(SEARCH("MTD",UPPER('Coder B'!E65))),ISNUMBER(SEARCH("DISMISS",UPPER('Coder B'!E65))),ISNUMBER(SEARCH("MJOP",UPPER('Coder B'!E65))),ISNUMBER(SEARCH("PLEAD",UPPER('Coder B'!E65)))),"Motion to Dismiss / Pleadings",IF(OR(ISNUMBER(SEARCH("SJ",UPPER('Coder B'!E65))),ISNUMBER(SEARCH("SUMMARY",UPPER('Coder B'!E65))),ISNUMBER(SEARCH("TRIAL",UPPER('Coder B'!E65))),ISNUMBER(SEARCH("PERMANENT",UPPER('Coder B'!E65)))),"Summary Judgment / Trial","Other / Hybrid / Remand"))))</f>
        <v>Summary Judgment / Trial</v>
      </c>
      <c r="H65" t="str">
        <f>IF('Coder B'!F65=1,"Public",IF('Coder B'!F65=2,"Private",IF('Coder B'!F65=3,"Nonprofit","No company / other")))</f>
        <v>Private</v>
      </c>
      <c r="I65" t="str">
        <f t="shared" si="11"/>
        <v>Private</v>
      </c>
      <c r="J65" t="str">
        <f>IF(LEFT(UPPER(TRIM('Coder B'!I65)),1)="B","Board",IF(LEFT(UPPER(TRIM('Coder B'!I65)),1)="S","Shareholder","Other / Mixed"))</f>
        <v>Shareholder</v>
      </c>
      <c r="K65" t="str">
        <f>IF(LEFT(UPPER(TRIM(CLEAN('Coder B'!G65))),1)="Y","Y",IF(LEFT(UPPER(TRIM(CLEAN('Coder B'!G65))),1)="M","M",IF(LEFT(UPPER(TRIM(CLEAN('Coder B'!G65))),1)="N","N","")))</f>
        <v>N</v>
      </c>
      <c r="L65" t="str">
        <f t="shared" si="12"/>
        <v>N</v>
      </c>
      <c r="M65">
        <f>IF(COUNTIF($B$2:B65,B65)=1,1,0)</f>
        <v>1</v>
      </c>
      <c r="N65" t="str">
        <f t="shared" si="13"/>
        <v>Pre-Coster</v>
      </c>
      <c r="O65" t="str">
        <f t="shared" si="14"/>
        <v/>
      </c>
      <c r="AF65" t="str">
        <f>TRIM('Coder A'!B65)</f>
        <v>907 A.2d 693</v>
      </c>
      <c r="AG65" t="str">
        <f>TRIM('Coder A'!A65)</f>
        <v>In re Walt Disney Co. Derivative Litig.</v>
      </c>
      <c r="AH65" t="str">
        <f>IF(LEFT(UPPER(TRIM(CLEAN('Coder A'!G65))),1)="Y","Y",IF(LEFT(UPPER(TRIM(CLEAN('Coder A'!G65))),1)="M","M",IF(LEFT(UPPER(TRIM(CLEAN('Coder A'!G65))),1)="N","N","")))</f>
        <v>N</v>
      </c>
      <c r="AI65" t="str">
        <f>IF('Coder A'!E65=1,"Public",IF('Coder A'!E65=2,"Private",IF('Coder A'!E65=3,"Nonprofit","No company / other")))</f>
        <v>Public</v>
      </c>
      <c r="AJ65" t="str">
        <f>IF(LEFT(UPPER(TRIM('Coder A'!I65)),1)="B","Board",IF(LEFT(UPPER(TRIM('Coder A'!I65)),1)="S","Shareholder","Other / Mixed"))</f>
        <v>Board</v>
      </c>
      <c r="AK65" t="str">
        <f>IF(UPPER(TRIM('Coder A'!D65))="S","Delaware Supreme Court","Delaware Court of Chancery")</f>
        <v>Delaware Court of Chancery</v>
      </c>
      <c r="AL65" t="str">
        <f>'Coder A'!F65</f>
        <v>Trial</v>
      </c>
      <c r="AQ65" t="str">
        <f t="shared" si="15"/>
        <v>N</v>
      </c>
      <c r="AR65" t="str">
        <f t="shared" si="16"/>
        <v>N</v>
      </c>
      <c r="AS65" t="str">
        <f t="shared" si="17"/>
        <v>Definite non-application (N/N)</v>
      </c>
    </row>
    <row r="66" spans="1:45" x14ac:dyDescent="0.2">
      <c r="A66">
        <f t="shared" ref="A66:A97" si="18">ROW()-1</f>
        <v>65</v>
      </c>
      <c r="B66" t="str">
        <f>TRIM('Coder B'!A66)</f>
        <v>Harrah's Ent., Inc. v. JCC Holding Co.</v>
      </c>
      <c r="C66" t="str">
        <f>TRIM('Coder B'!B66)</f>
        <v>802 A.2d 294</v>
      </c>
      <c r="D66">
        <f>'Coder B'!C66</f>
        <v>2002</v>
      </c>
      <c r="E66" t="str">
        <f t="shared" ref="E66:E97" si="19">IF(D66&gt;=2020,"2020–2025",TEXT(INT(D66/10)*10,"0")&amp;"s")</f>
        <v>2000s</v>
      </c>
      <c r="F66" t="str">
        <f>IF(UPPER(TRIM('Coder B'!D66))="S","Delaware Supreme Court","Delaware Court of Chancery")</f>
        <v>Delaware Court of Chancery</v>
      </c>
      <c r="G66" t="str">
        <f>IF(UPPER(TRIM('Coder B'!D66))="S","Appeal (Delaware Supreme Court)",IF(OR(ISNUMBER(SEARCH("TRO",UPPER('Coder B'!E66))),ISNUMBER(SEARCH("PI",UPPER('Coder B'!E66))),ISNUMBER(SEARCH("PRELIM",UPPER('Coder B'!E66)))),"TRO / Preliminary Injunction",IF(OR(ISNUMBER(SEARCH("MTD",UPPER('Coder B'!E66))),ISNUMBER(SEARCH("DISMISS",UPPER('Coder B'!E66))),ISNUMBER(SEARCH("MJOP",UPPER('Coder B'!E66))),ISNUMBER(SEARCH("PLEAD",UPPER('Coder B'!E66)))),"Motion to Dismiss / Pleadings",IF(OR(ISNUMBER(SEARCH("SJ",UPPER('Coder B'!E66))),ISNUMBER(SEARCH("SUMMARY",UPPER('Coder B'!E66))),ISNUMBER(SEARCH("TRIAL",UPPER('Coder B'!E66))),ISNUMBER(SEARCH("PERMANENT",UPPER('Coder B'!E66)))),"Summary Judgment / Trial","Other / Hybrid / Remand"))))</f>
        <v>Summary Judgment / Trial</v>
      </c>
      <c r="H66" t="str">
        <f>IF('Coder B'!F66=1,"Public",IF('Coder B'!F66=2,"Private",IF('Coder B'!F66=3,"Nonprofit","No company / other")))</f>
        <v>Private</v>
      </c>
      <c r="I66" t="str">
        <f t="shared" ref="I66:I97" si="20">IFERROR(INDEX($AI$2:$AI$144,MATCH(C66,$AF$2:$AF$144,0)),IFERROR(INDEX($AI$2:$AI$144,MATCH(B66,$AG$2:$AG$144,0)),"No company / other"))</f>
        <v>Private</v>
      </c>
      <c r="J66" t="str">
        <f>IF(LEFT(UPPER(TRIM('Coder B'!I66)),1)="B","Board",IF(LEFT(UPPER(TRIM('Coder B'!I66)),1)="S","Shareholder","Other / Mixed"))</f>
        <v>Shareholder</v>
      </c>
      <c r="K66" t="str">
        <f>IF(LEFT(UPPER(TRIM(CLEAN('Coder B'!G66))),1)="Y","Y",IF(LEFT(UPPER(TRIM(CLEAN('Coder B'!G66))),1)="M","M",IF(LEFT(UPPER(TRIM(CLEAN('Coder B'!G66))),1)="N","N","")))</f>
        <v>N</v>
      </c>
      <c r="L66" t="str">
        <f t="shared" ref="L66:L97" si="21">IFERROR(INDEX($AH$2:$AH$144,MATCH(C66,$AF$2:$AF$144,0)),IFERROR(INDEX($AH$2:$AH$144,MATCH(B66,$AG$2:$AG$144,0)),""))</f>
        <v>N</v>
      </c>
      <c r="M66">
        <f>IF(COUNTIF($B$2:B66,B66)=1,1,0)</f>
        <v>1</v>
      </c>
      <c r="N66" t="str">
        <f t="shared" ref="N66:N97" si="22">IF(COUNTIF($AP$2:$AP$13,B66)&gt;0,"Post-Coster","Pre-Coster")</f>
        <v>Pre-Coster</v>
      </c>
      <c r="O66" t="str">
        <f t="shared" ref="O66:O97" si="23">IFERROR(INDEX($AO$2:$AO$13,MATCH(B66,$AP$2:$AP$13,0)),"")</f>
        <v/>
      </c>
      <c r="AF66" t="str">
        <f>TRIM('Coder A'!B66)</f>
        <v>885 A.2d 233</v>
      </c>
      <c r="AG66" t="str">
        <f>TRIM('Coder A'!A66)</f>
        <v>Nevins v. Bryan</v>
      </c>
      <c r="AH66" t="str">
        <f>IF(LEFT(UPPER(TRIM(CLEAN('Coder A'!G66))),1)="Y","Y",IF(LEFT(UPPER(TRIM(CLEAN('Coder A'!G66))),1)="M","M",IF(LEFT(UPPER(TRIM(CLEAN('Coder A'!G66))),1)="N","N","")))</f>
        <v>N</v>
      </c>
      <c r="AI66" t="str">
        <f>IF('Coder A'!E66=1,"Public",IF('Coder A'!E66=2,"Private",IF('Coder A'!E66=3,"Nonprofit","No company / other")))</f>
        <v>Nonprofit</v>
      </c>
      <c r="AJ66" t="str">
        <f>IF(LEFT(UPPER(TRIM('Coder A'!I66)),1)="B","Board",IF(LEFT(UPPER(TRIM('Coder A'!I66)),1)="S","Shareholder","Other / Mixed"))</f>
        <v>Board</v>
      </c>
      <c r="AK66" t="str">
        <f>IF(UPPER(TRIM('Coder A'!D66))="S","Delaware Supreme Court","Delaware Court of Chancery")</f>
        <v>Delaware Court of Chancery</v>
      </c>
      <c r="AL66" t="str">
        <f>'Coder A'!F66</f>
        <v>trial</v>
      </c>
      <c r="AQ66" t="str">
        <f t="shared" ref="AQ66:AQ97" si="24">IF(M66=1,IF(COUNTIFS($B$2:$B$144,B66,$K$2:$K$144,"Y")&gt;0,"Y",IF(COUNTIFS($B$2:$B$144,B66,$K$2:$K$144,"M")&gt;0,"M","N")),"")</f>
        <v>N</v>
      </c>
      <c r="AR66" t="str">
        <f t="shared" ref="AR66:AR97" si="25">IF(M66=1,IF(COUNTIFS($B$2:$B$144,B66,$L$2:$L$144,"Y")&gt;0,"Y",IF(COUNTIFS($B$2:$B$144,B66,$L$2:$L$144,"M")&gt;0,"M","N")),"")</f>
        <v>N</v>
      </c>
      <c r="AS66" t="str">
        <f t="shared" ref="AS66:AS97" si="26">IF(M66=1,IF(AND(AQ66="Y",AR66="Y"),"Definite application (Y/Y)",IF(AND(AQ66="N",AR66="N"),"Definite non-application (N/N)","Uncertain (M or disagreement)")),"")</f>
        <v>Definite non-application (N/N)</v>
      </c>
    </row>
    <row r="67" spans="1:45" x14ac:dyDescent="0.2">
      <c r="A67">
        <f t="shared" si="18"/>
        <v>66</v>
      </c>
      <c r="B67" t="str">
        <f>TRIM('Coder B'!A67)</f>
        <v>Oracle Corp. v. Peoplesoft, Inc.</v>
      </c>
      <c r="C67" t="str">
        <f>TRIM('Coder B'!B67)</f>
        <v>Unreported; 2003 Del. Ch. LEXIS 223</v>
      </c>
      <c r="D67">
        <f>'Coder B'!C67</f>
        <v>2003</v>
      </c>
      <c r="E67" t="str">
        <f t="shared" si="19"/>
        <v>2000s</v>
      </c>
      <c r="F67" t="str">
        <f>IF(UPPER(TRIM('Coder B'!D67))="S","Delaware Supreme Court","Delaware Court of Chancery")</f>
        <v>Delaware Court of Chancery</v>
      </c>
      <c r="G67" t="str">
        <f>IF(UPPER(TRIM('Coder B'!D67))="S","Appeal (Delaware Supreme Court)",IF(OR(ISNUMBER(SEARCH("TRO",UPPER('Coder B'!E67))),ISNUMBER(SEARCH("PI",UPPER('Coder B'!E67))),ISNUMBER(SEARCH("PRELIM",UPPER('Coder B'!E67)))),"TRO / Preliminary Injunction",IF(OR(ISNUMBER(SEARCH("MTD",UPPER('Coder B'!E67))),ISNUMBER(SEARCH("DISMISS",UPPER('Coder B'!E67))),ISNUMBER(SEARCH("MJOP",UPPER('Coder B'!E67))),ISNUMBER(SEARCH("PLEAD",UPPER('Coder B'!E67)))),"Motion to Dismiss / Pleadings",IF(OR(ISNUMBER(SEARCH("SJ",UPPER('Coder B'!E67))),ISNUMBER(SEARCH("SUMMARY",UPPER('Coder B'!E67))),ISNUMBER(SEARCH("TRIAL",UPPER('Coder B'!E67))),ISNUMBER(SEARCH("PERMANENT",UPPER('Coder B'!E67)))),"Summary Judgment / Trial","Other / Hybrid / Remand"))))</f>
        <v>TRO / Preliminary Injunction</v>
      </c>
      <c r="H67" t="str">
        <f>IF('Coder B'!F67=1,"Public",IF('Coder B'!F67=2,"Private",IF('Coder B'!F67=3,"Nonprofit","No company / other")))</f>
        <v>Public</v>
      </c>
      <c r="I67" t="str">
        <f t="shared" si="20"/>
        <v>Public</v>
      </c>
      <c r="J67" t="str">
        <f>IF(LEFT(UPPER(TRIM('Coder B'!I67)),1)="B","Board",IF(LEFT(UPPER(TRIM('Coder B'!I67)),1)="S","Shareholder","Other / Mixed"))</f>
        <v>Shareholder</v>
      </c>
      <c r="K67" t="str">
        <f>IF(LEFT(UPPER(TRIM(CLEAN('Coder B'!G67))),1)="Y","Y",IF(LEFT(UPPER(TRIM(CLEAN('Coder B'!G67))),1)="M","M",IF(LEFT(UPPER(TRIM(CLEAN('Coder B'!G67))),1)="N","N","")))</f>
        <v>N</v>
      </c>
      <c r="L67" t="str">
        <f t="shared" si="21"/>
        <v>N</v>
      </c>
      <c r="M67">
        <f>IF(COUNTIF($B$2:B67,B67)=1,1,0)</f>
        <v>1</v>
      </c>
      <c r="N67" t="str">
        <f t="shared" si="22"/>
        <v>Pre-Coster</v>
      </c>
      <c r="O67" t="str">
        <f t="shared" si="23"/>
        <v/>
      </c>
      <c r="AF67" t="str">
        <f>TRIM('Coder A'!B67)</f>
        <v>913 A.2d 593</v>
      </c>
      <c r="AG67" t="str">
        <f>TRIM('Coder A'!A67)</f>
        <v>Esopus Creek Value LP v. Hauf</v>
      </c>
      <c r="AH67" t="str">
        <f>IF(LEFT(UPPER(TRIM(CLEAN('Coder A'!G67))),1)="Y","Y",IF(LEFT(UPPER(TRIM(CLEAN('Coder A'!G67))),1)="M","M",IF(LEFT(UPPER(TRIM(CLEAN('Coder A'!G67))),1)="N","N","")))</f>
        <v>N</v>
      </c>
      <c r="AI67" t="str">
        <f>IF('Coder A'!E67=1,"Public",IF('Coder A'!E67=2,"Private",IF('Coder A'!E67=3,"Nonprofit","No company / other")))</f>
        <v>Public</v>
      </c>
      <c r="AJ67" t="str">
        <f>IF(LEFT(UPPER(TRIM('Coder A'!I67)),1)="B","Board",IF(LEFT(UPPER(TRIM('Coder A'!I67)),1)="S","Shareholder","Other / Mixed"))</f>
        <v>Shareholder</v>
      </c>
      <c r="AK67" t="str">
        <f>IF(UPPER(TRIM('Coder A'!D67))="S","Delaware Supreme Court","Delaware Court of Chancery")</f>
        <v>Delaware Court of Chancery</v>
      </c>
      <c r="AL67" t="str">
        <f>'Coder A'!F67</f>
        <v>PI</v>
      </c>
      <c r="AQ67" t="str">
        <f t="shared" si="24"/>
        <v>N</v>
      </c>
      <c r="AR67" t="str">
        <f t="shared" si="25"/>
        <v>N</v>
      </c>
      <c r="AS67" t="str">
        <f t="shared" si="26"/>
        <v>Definite non-application (N/N)</v>
      </c>
    </row>
    <row r="68" spans="1:45" x14ac:dyDescent="0.2">
      <c r="A68">
        <f t="shared" si="18"/>
        <v>67</v>
      </c>
      <c r="B68" t="str">
        <f>TRIM('Coder B'!A68)</f>
        <v>Hollinger Int'l, Inc. v. Black</v>
      </c>
      <c r="C68" t="str">
        <f>TRIM('Coder B'!B68)</f>
        <v>844 A.2d 1022</v>
      </c>
      <c r="D68">
        <f>'Coder B'!C68</f>
        <v>2004</v>
      </c>
      <c r="E68" t="str">
        <f t="shared" si="19"/>
        <v>2000s</v>
      </c>
      <c r="F68" t="str">
        <f>IF(UPPER(TRIM('Coder B'!D68))="S","Delaware Supreme Court","Delaware Court of Chancery")</f>
        <v>Delaware Court of Chancery</v>
      </c>
      <c r="G68" t="str">
        <f>IF(UPPER(TRIM('Coder B'!D68))="S","Appeal (Delaware Supreme Court)",IF(OR(ISNUMBER(SEARCH("TRO",UPPER('Coder B'!E68))),ISNUMBER(SEARCH("PI",UPPER('Coder B'!E68))),ISNUMBER(SEARCH("PRELIM",UPPER('Coder B'!E68)))),"TRO / Preliminary Injunction",IF(OR(ISNUMBER(SEARCH("MTD",UPPER('Coder B'!E68))),ISNUMBER(SEARCH("DISMISS",UPPER('Coder B'!E68))),ISNUMBER(SEARCH("MJOP",UPPER('Coder B'!E68))),ISNUMBER(SEARCH("PLEAD",UPPER('Coder B'!E68)))),"Motion to Dismiss / Pleadings",IF(OR(ISNUMBER(SEARCH("SJ",UPPER('Coder B'!E68))),ISNUMBER(SEARCH("SUMMARY",UPPER('Coder B'!E68))),ISNUMBER(SEARCH("TRIAL",UPPER('Coder B'!E68))),ISNUMBER(SEARCH("PERMANENT",UPPER('Coder B'!E68)))),"Summary Judgment / Trial","Other / Hybrid / Remand"))))</f>
        <v>Summary Judgment / Trial</v>
      </c>
      <c r="H68" t="str">
        <f>IF('Coder B'!F68=1,"Public",IF('Coder B'!F68=2,"Private",IF('Coder B'!F68=3,"Nonprofit","No company / other")))</f>
        <v>Public</v>
      </c>
      <c r="I68" t="str">
        <f t="shared" si="20"/>
        <v>Public</v>
      </c>
      <c r="J68" t="str">
        <f>IF(LEFT(UPPER(TRIM('Coder B'!I68)),1)="B","Board",IF(LEFT(UPPER(TRIM('Coder B'!I68)),1)="S","Shareholder","Other / Mixed"))</f>
        <v>Board</v>
      </c>
      <c r="K68" t="str">
        <f>IF(LEFT(UPPER(TRIM(CLEAN('Coder B'!G68))),1)="Y","Y",IF(LEFT(UPPER(TRIM(CLEAN('Coder B'!G68))),1)="M","M",IF(LEFT(UPPER(TRIM(CLEAN('Coder B'!G68))),1)="N","N","")))</f>
        <v>N</v>
      </c>
      <c r="L68" t="str">
        <f t="shared" si="21"/>
        <v>N</v>
      </c>
      <c r="M68">
        <f>IF(COUNTIF($B$2:B68,B68)=1,1,0)</f>
        <v>1</v>
      </c>
      <c r="N68" t="str">
        <f t="shared" si="22"/>
        <v>Pre-Coster</v>
      </c>
      <c r="O68" t="str">
        <f t="shared" si="23"/>
        <v/>
      </c>
      <c r="AF68" t="str">
        <f>TRIM('Coder A'!B68)</f>
        <v>Unreported; 2007 WL 4438978; 2007 Del. Ch. LEXIS 178</v>
      </c>
      <c r="AG68" t="str">
        <f>TRIM('Coder A'!A68)</f>
        <v>Fogel v. U.S. Energy Sys., Inc.</v>
      </c>
      <c r="AH68" t="str">
        <f>IF(LEFT(UPPER(TRIM(CLEAN('Coder A'!G68))),1)="Y","Y",IF(LEFT(UPPER(TRIM(CLEAN('Coder A'!G68))),1)="M","M",IF(LEFT(UPPER(TRIM(CLEAN('Coder A'!G68))),1)="N","N","")))</f>
        <v>N</v>
      </c>
      <c r="AI68" t="str">
        <f>IF('Coder A'!E68=1,"Public",IF('Coder A'!E68=2,"Private",IF('Coder A'!E68=3,"Nonprofit","No company / other")))</f>
        <v>Public</v>
      </c>
      <c r="AJ68" t="str">
        <f>IF(LEFT(UPPER(TRIM('Coder A'!I68)),1)="B","Board",IF(LEFT(UPPER(TRIM('Coder A'!I68)),1)="S","Shareholder","Other / Mixed"))</f>
        <v>Board</v>
      </c>
      <c r="AK68" t="str">
        <f>IF(UPPER(TRIM('Coder A'!D68))="S","Delaware Supreme Court","Delaware Court of Chancery")</f>
        <v>Delaware Court of Chancery</v>
      </c>
      <c r="AL68" t="str">
        <f>'Coder A'!F68</f>
        <v>Trial</v>
      </c>
      <c r="AQ68" t="str">
        <f t="shared" si="24"/>
        <v>N</v>
      </c>
      <c r="AR68" t="str">
        <f t="shared" si="25"/>
        <v>N</v>
      </c>
      <c r="AS68" t="str">
        <f t="shared" si="26"/>
        <v>Definite non-application (N/N)</v>
      </c>
    </row>
    <row r="69" spans="1:45" x14ac:dyDescent="0.2">
      <c r="A69">
        <f t="shared" si="18"/>
        <v>68</v>
      </c>
      <c r="B69" t="str">
        <f>TRIM('Coder B'!A69)</f>
        <v>Jones Apparel Grp., Inc. v. Maxwell Shoe Co., Inc.</v>
      </c>
      <c r="C69" t="str">
        <f>TRIM('Coder B'!B69)</f>
        <v>883 A.2d 837</v>
      </c>
      <c r="D69">
        <f>'Coder B'!C69</f>
        <v>2004</v>
      </c>
      <c r="E69" t="str">
        <f t="shared" si="19"/>
        <v>2000s</v>
      </c>
      <c r="F69" t="str">
        <f>IF(UPPER(TRIM('Coder B'!D69))="S","Delaware Supreme Court","Delaware Court of Chancery")</f>
        <v>Delaware Court of Chancery</v>
      </c>
      <c r="G69" t="str">
        <f>IF(UPPER(TRIM('Coder B'!D69))="S","Appeal (Delaware Supreme Court)",IF(OR(ISNUMBER(SEARCH("TRO",UPPER('Coder B'!E69))),ISNUMBER(SEARCH("PI",UPPER('Coder B'!E69))),ISNUMBER(SEARCH("PRELIM",UPPER('Coder B'!E69)))),"TRO / Preliminary Injunction",IF(OR(ISNUMBER(SEARCH("MTD",UPPER('Coder B'!E69))),ISNUMBER(SEARCH("DISMISS",UPPER('Coder B'!E69))),ISNUMBER(SEARCH("MJOP",UPPER('Coder B'!E69))),ISNUMBER(SEARCH("PLEAD",UPPER('Coder B'!E69)))),"Motion to Dismiss / Pleadings",IF(OR(ISNUMBER(SEARCH("SJ",UPPER('Coder B'!E69))),ISNUMBER(SEARCH("SUMMARY",UPPER('Coder B'!E69))),ISNUMBER(SEARCH("TRIAL",UPPER('Coder B'!E69))),ISNUMBER(SEARCH("PERMANENT",UPPER('Coder B'!E69)))),"Summary Judgment / Trial","Other / Hybrid / Remand"))))</f>
        <v>Summary Judgment / Trial</v>
      </c>
      <c r="H69" t="str">
        <f>IF('Coder B'!F69=1,"Public",IF('Coder B'!F69=2,"Private",IF('Coder B'!F69=3,"Nonprofit","No company / other")))</f>
        <v>Public</v>
      </c>
      <c r="I69" t="str">
        <f t="shared" si="20"/>
        <v>Public</v>
      </c>
      <c r="J69" t="str">
        <f>IF(LEFT(UPPER(TRIM('Coder B'!I69)),1)="B","Board",IF(LEFT(UPPER(TRIM('Coder B'!I69)),1)="S","Shareholder","Other / Mixed"))</f>
        <v>Shareholder</v>
      </c>
      <c r="K69" t="str">
        <f>IF(LEFT(UPPER(TRIM(CLEAN('Coder B'!G69))),1)="Y","Y",IF(LEFT(UPPER(TRIM(CLEAN('Coder B'!G69))),1)="M","M",IF(LEFT(UPPER(TRIM(CLEAN('Coder B'!G69))),1)="N","N","")))</f>
        <v>N</v>
      </c>
      <c r="L69" t="str">
        <f t="shared" si="21"/>
        <v>N</v>
      </c>
      <c r="M69">
        <f>IF(COUNTIF($B$2:B69,B69)=1,1,0)</f>
        <v>1</v>
      </c>
      <c r="N69" t="str">
        <f t="shared" si="22"/>
        <v>Pre-Coster</v>
      </c>
      <c r="O69" t="str">
        <f t="shared" si="23"/>
        <v/>
      </c>
      <c r="AF69" t="str">
        <f>TRIM('Coder A'!B69)</f>
        <v>929 A.2d 786</v>
      </c>
      <c r="AG69" t="str">
        <f>TRIM('Coder A'!A69)</f>
        <v>Mercier v. Inter-Tel (Delaware), Inc.</v>
      </c>
      <c r="AH69" t="str">
        <f>IF(LEFT(UPPER(TRIM(CLEAN('Coder A'!G69))),1)="Y","Y",IF(LEFT(UPPER(TRIM(CLEAN('Coder A'!G69))),1)="M","M",IF(LEFT(UPPER(TRIM(CLEAN('Coder A'!G69))),1)="N","N","")))</f>
        <v>Y</v>
      </c>
      <c r="AI69" t="str">
        <f>IF('Coder A'!E69=1,"Public",IF('Coder A'!E69=2,"Private",IF('Coder A'!E69=3,"Nonprofit","No company / other")))</f>
        <v>Public</v>
      </c>
      <c r="AJ69" t="str">
        <f>IF(LEFT(UPPER(TRIM('Coder A'!I69)),1)="B","Board",IF(LEFT(UPPER(TRIM('Coder A'!I69)),1)="S","Shareholder","Other / Mixed"))</f>
        <v>Board</v>
      </c>
      <c r="AK69" t="str">
        <f>IF(UPPER(TRIM('Coder A'!D69))="S","Delaware Supreme Court","Delaware Court of Chancery")</f>
        <v>Delaware Court of Chancery</v>
      </c>
      <c r="AL69" t="str">
        <f>'Coder A'!F69</f>
        <v>PI</v>
      </c>
      <c r="AQ69" t="str">
        <f t="shared" si="24"/>
        <v>N</v>
      </c>
      <c r="AR69" t="str">
        <f t="shared" si="25"/>
        <v>N</v>
      </c>
      <c r="AS69" t="str">
        <f t="shared" si="26"/>
        <v>Definite non-application (N/N)</v>
      </c>
    </row>
    <row r="70" spans="1:45" x14ac:dyDescent="0.2">
      <c r="A70">
        <f t="shared" si="18"/>
        <v>69</v>
      </c>
      <c r="B70" t="str">
        <f>TRIM('Coder B'!A70)</f>
        <v>Black v. Hollinger Intern. Inc.</v>
      </c>
      <c r="C70" t="str">
        <f>TRIM('Coder B'!B70)</f>
        <v>872 A.2d 559</v>
      </c>
      <c r="D70">
        <f>'Coder B'!C70</f>
        <v>2005</v>
      </c>
      <c r="E70" t="str">
        <f t="shared" si="19"/>
        <v>2000s</v>
      </c>
      <c r="F70" t="str">
        <f>IF(UPPER(TRIM('Coder B'!D70))="S","Delaware Supreme Court","Delaware Court of Chancery")</f>
        <v>Delaware Supreme Court</v>
      </c>
      <c r="G70" t="str">
        <f>IF(UPPER(TRIM('Coder B'!D70))="S","Appeal (Delaware Supreme Court)",IF(OR(ISNUMBER(SEARCH("TRO",UPPER('Coder B'!E70))),ISNUMBER(SEARCH("PI",UPPER('Coder B'!E70))),ISNUMBER(SEARCH("PRELIM",UPPER('Coder B'!E70)))),"TRO / Preliminary Injunction",IF(OR(ISNUMBER(SEARCH("MTD",UPPER('Coder B'!E70))),ISNUMBER(SEARCH("DISMISS",UPPER('Coder B'!E70))),ISNUMBER(SEARCH("MJOP",UPPER('Coder B'!E70))),ISNUMBER(SEARCH("PLEAD",UPPER('Coder B'!E70)))),"Motion to Dismiss / Pleadings",IF(OR(ISNUMBER(SEARCH("SJ",UPPER('Coder B'!E70))),ISNUMBER(SEARCH("SUMMARY",UPPER('Coder B'!E70))),ISNUMBER(SEARCH("TRIAL",UPPER('Coder B'!E70))),ISNUMBER(SEARCH("PERMANENT",UPPER('Coder B'!E70)))),"Summary Judgment / Trial","Other / Hybrid / Remand"))))</f>
        <v>Appeal (Delaware Supreme Court)</v>
      </c>
      <c r="H70" t="str">
        <f>IF('Coder B'!F70=1,"Public",IF('Coder B'!F70=2,"Private",IF('Coder B'!F70=3,"Nonprofit","No company / other")))</f>
        <v>Public</v>
      </c>
      <c r="I70" t="str">
        <f t="shared" si="20"/>
        <v>Public</v>
      </c>
      <c r="J70" t="str">
        <f>IF(LEFT(UPPER(TRIM('Coder B'!I70)),1)="B","Board",IF(LEFT(UPPER(TRIM('Coder B'!I70)),1)="S","Shareholder","Other / Mixed"))</f>
        <v>Board</v>
      </c>
      <c r="K70" t="str">
        <f>IF(LEFT(UPPER(TRIM(CLEAN('Coder B'!G70))),1)="Y","Y",IF(LEFT(UPPER(TRIM(CLEAN('Coder B'!G70))),1)="M","M",IF(LEFT(UPPER(TRIM(CLEAN('Coder B'!G70))),1)="N","N","")))</f>
        <v>N</v>
      </c>
      <c r="L70" t="str">
        <f t="shared" si="21"/>
        <v>N</v>
      </c>
      <c r="M70">
        <f>IF(COUNTIF($B$2:B70,B70)=1,1,0)</f>
        <v>1</v>
      </c>
      <c r="N70" t="str">
        <f t="shared" si="22"/>
        <v>Pre-Coster</v>
      </c>
      <c r="O70" t="str">
        <f t="shared" si="23"/>
        <v/>
      </c>
      <c r="AF70" t="str">
        <f>TRIM('Coder A'!B70)</f>
        <v>924 A.2d 228</v>
      </c>
      <c r="AG70" t="str">
        <f>TRIM('Coder A'!A70)</f>
        <v>Openwave Sys. Inc. v. Harbinger Cap. Partners Master Fund I, Ltd.</v>
      </c>
      <c r="AH70" t="str">
        <f>IF(LEFT(UPPER(TRIM(CLEAN('Coder A'!G70))),1)="Y","Y",IF(LEFT(UPPER(TRIM(CLEAN('Coder A'!G70))),1)="M","M",IF(LEFT(UPPER(TRIM(CLEAN('Coder A'!G70))),1)="N","N","")))</f>
        <v>N</v>
      </c>
      <c r="AI70" t="str">
        <f>IF('Coder A'!E70=1,"Public",IF('Coder A'!E70=2,"Private",IF('Coder A'!E70=3,"Nonprofit","No company / other")))</f>
        <v>Public</v>
      </c>
      <c r="AJ70" t="str">
        <f>IF(LEFT(UPPER(TRIM('Coder A'!I70)),1)="B","Board",IF(LEFT(UPPER(TRIM('Coder A'!I70)),1)="S","Shareholder","Other / Mixed"))</f>
        <v>Board</v>
      </c>
      <c r="AK70" t="str">
        <f>IF(UPPER(TRIM('Coder A'!D70))="S","Delaware Supreme Court","Delaware Court of Chancery")</f>
        <v>Delaware Court of Chancery</v>
      </c>
      <c r="AL70" t="str">
        <f>'Coder A'!F70</f>
        <v>Trial</v>
      </c>
      <c r="AQ70" t="str">
        <f t="shared" si="24"/>
        <v>N</v>
      </c>
      <c r="AR70" t="str">
        <f t="shared" si="25"/>
        <v>N</v>
      </c>
      <c r="AS70" t="str">
        <f t="shared" si="26"/>
        <v>Definite non-application (N/N)</v>
      </c>
    </row>
    <row r="71" spans="1:45" x14ac:dyDescent="0.2">
      <c r="A71">
        <f t="shared" si="18"/>
        <v>70</v>
      </c>
      <c r="B71" t="str">
        <f>TRIM('Coder B'!A71)</f>
        <v>In re General Motors (Hughes) S'holder Litig.</v>
      </c>
      <c r="C71" t="str">
        <f>TRIM('Coder B'!B71)</f>
        <v>Unreported; 2005 WL 1089021</v>
      </c>
      <c r="D71">
        <f>'Coder B'!C71</f>
        <v>2005</v>
      </c>
      <c r="E71" t="str">
        <f t="shared" si="19"/>
        <v>2000s</v>
      </c>
      <c r="F71" t="str">
        <f>IF(UPPER(TRIM('Coder B'!D71))="S","Delaware Supreme Court","Delaware Court of Chancery")</f>
        <v>Delaware Court of Chancery</v>
      </c>
      <c r="G71" t="str">
        <f>IF(UPPER(TRIM('Coder B'!D71))="S","Appeal (Delaware Supreme Court)",IF(OR(ISNUMBER(SEARCH("TRO",UPPER('Coder B'!E71))),ISNUMBER(SEARCH("PI",UPPER('Coder B'!E71))),ISNUMBER(SEARCH("PRELIM",UPPER('Coder B'!E71)))),"TRO / Preliminary Injunction",IF(OR(ISNUMBER(SEARCH("MTD",UPPER('Coder B'!E71))),ISNUMBER(SEARCH("DISMISS",UPPER('Coder B'!E71))),ISNUMBER(SEARCH("MJOP",UPPER('Coder B'!E71))),ISNUMBER(SEARCH("PLEAD",UPPER('Coder B'!E71)))),"Motion to Dismiss / Pleadings",IF(OR(ISNUMBER(SEARCH("SJ",UPPER('Coder B'!E71))),ISNUMBER(SEARCH("SUMMARY",UPPER('Coder B'!E71))),ISNUMBER(SEARCH("TRIAL",UPPER('Coder B'!E71))),ISNUMBER(SEARCH("PERMANENT",UPPER('Coder B'!E71)))),"Summary Judgment / Trial","Other / Hybrid / Remand"))))</f>
        <v>Motion to Dismiss / Pleadings</v>
      </c>
      <c r="H71" t="str">
        <f>IF('Coder B'!F71=1,"Public",IF('Coder B'!F71=2,"Private",IF('Coder B'!F71=3,"Nonprofit","No company / other")))</f>
        <v>Public</v>
      </c>
      <c r="I71" t="str">
        <f t="shared" si="20"/>
        <v>Public</v>
      </c>
      <c r="J71" t="str">
        <f>IF(LEFT(UPPER(TRIM('Coder B'!I71)),1)="B","Board",IF(LEFT(UPPER(TRIM('Coder B'!I71)),1)="S","Shareholder","Other / Mixed"))</f>
        <v>Board</v>
      </c>
      <c r="K71" t="str">
        <f>IF(LEFT(UPPER(TRIM(CLEAN('Coder B'!G71))),1)="Y","Y",IF(LEFT(UPPER(TRIM(CLEAN('Coder B'!G71))),1)="M","M",IF(LEFT(UPPER(TRIM(CLEAN('Coder B'!G71))),1)="N","N","")))</f>
        <v>N</v>
      </c>
      <c r="L71" t="str">
        <f t="shared" si="21"/>
        <v>N</v>
      </c>
      <c r="M71">
        <f>IF(COUNTIF($B$2:B71,B71)=1,1,0)</f>
        <v>1</v>
      </c>
      <c r="N71" t="str">
        <f t="shared" si="22"/>
        <v>Pre-Coster</v>
      </c>
      <c r="O71" t="str">
        <f t="shared" si="23"/>
        <v/>
      </c>
      <c r="AF71" t="str">
        <f>TRIM('Coder A'!B71)</f>
        <v>Unreported; 2007 WL 475453; 2007 Del. Ch. LEXIS 25</v>
      </c>
      <c r="AG71" t="str">
        <f>TRIM('Coder A'!A71)</f>
        <v>Perlegos v. Atmel Corp.</v>
      </c>
      <c r="AH71" t="str">
        <f>IF(LEFT(UPPER(TRIM(CLEAN('Coder A'!G71))),1)="Y","Y",IF(LEFT(UPPER(TRIM(CLEAN('Coder A'!G71))),1)="M","M",IF(LEFT(UPPER(TRIM(CLEAN('Coder A'!G71))),1)="N","N","")))</f>
        <v>M</v>
      </c>
      <c r="AI71" t="str">
        <f>IF('Coder A'!E71=1,"Public",IF('Coder A'!E71=2,"Private",IF('Coder A'!E71=3,"Nonprofit","No company / other")))</f>
        <v>Public</v>
      </c>
      <c r="AJ71" t="str">
        <f>IF(LEFT(UPPER(TRIM('Coder A'!I71)),1)="B","Board",IF(LEFT(UPPER(TRIM('Coder A'!I71)),1)="S","Shareholder","Other / Mixed"))</f>
        <v>Shareholder</v>
      </c>
      <c r="AK71" t="str">
        <f>IF(UPPER(TRIM('Coder A'!D71))="S","Delaware Supreme Court","Delaware Court of Chancery")</f>
        <v>Delaware Court of Chancery</v>
      </c>
      <c r="AL71" t="str">
        <f>'Coder A'!F71</f>
        <v>Trial</v>
      </c>
      <c r="AQ71" t="str">
        <f t="shared" si="24"/>
        <v>N</v>
      </c>
      <c r="AR71" t="str">
        <f t="shared" si="25"/>
        <v>N</v>
      </c>
      <c r="AS71" t="str">
        <f t="shared" si="26"/>
        <v>Definite non-application (N/N)</v>
      </c>
    </row>
    <row r="72" spans="1:45" x14ac:dyDescent="0.2">
      <c r="A72">
        <f t="shared" si="18"/>
        <v>71</v>
      </c>
      <c r="B72" t="str">
        <f>TRIM('Coder B'!A72)</f>
        <v>In re Walt Disney Co. Derivative Litig.</v>
      </c>
      <c r="C72" t="str">
        <f>TRIM('Coder B'!B72)</f>
        <v>907 A.2d 693</v>
      </c>
      <c r="D72">
        <f>'Coder B'!C72</f>
        <v>2005</v>
      </c>
      <c r="E72" t="str">
        <f t="shared" si="19"/>
        <v>2000s</v>
      </c>
      <c r="F72" t="str">
        <f>IF(UPPER(TRIM('Coder B'!D72))="S","Delaware Supreme Court","Delaware Court of Chancery")</f>
        <v>Delaware Court of Chancery</v>
      </c>
      <c r="G72" t="str">
        <f>IF(UPPER(TRIM('Coder B'!D72))="S","Appeal (Delaware Supreme Court)",IF(OR(ISNUMBER(SEARCH("TRO",UPPER('Coder B'!E72))),ISNUMBER(SEARCH("PI",UPPER('Coder B'!E72))),ISNUMBER(SEARCH("PRELIM",UPPER('Coder B'!E72)))),"TRO / Preliminary Injunction",IF(OR(ISNUMBER(SEARCH("MTD",UPPER('Coder B'!E72))),ISNUMBER(SEARCH("DISMISS",UPPER('Coder B'!E72))),ISNUMBER(SEARCH("MJOP",UPPER('Coder B'!E72))),ISNUMBER(SEARCH("PLEAD",UPPER('Coder B'!E72)))),"Motion to Dismiss / Pleadings",IF(OR(ISNUMBER(SEARCH("SJ",UPPER('Coder B'!E72))),ISNUMBER(SEARCH("SUMMARY",UPPER('Coder B'!E72))),ISNUMBER(SEARCH("TRIAL",UPPER('Coder B'!E72))),ISNUMBER(SEARCH("PERMANENT",UPPER('Coder B'!E72)))),"Summary Judgment / Trial","Other / Hybrid / Remand"))))</f>
        <v>Summary Judgment / Trial</v>
      </c>
      <c r="H72" t="str">
        <f>IF('Coder B'!F72=1,"Public",IF('Coder B'!F72=2,"Private",IF('Coder B'!F72=3,"Nonprofit","No company / other")))</f>
        <v>Public</v>
      </c>
      <c r="I72" t="str">
        <f t="shared" si="20"/>
        <v>Public</v>
      </c>
      <c r="J72" t="str">
        <f>IF(LEFT(UPPER(TRIM('Coder B'!I72)),1)="B","Board",IF(LEFT(UPPER(TRIM('Coder B'!I72)),1)="S","Shareholder","Other / Mixed"))</f>
        <v>Board</v>
      </c>
      <c r="K72" t="str">
        <f>IF(LEFT(UPPER(TRIM(CLEAN('Coder B'!G72))),1)="Y","Y",IF(LEFT(UPPER(TRIM(CLEAN('Coder B'!G72))),1)="M","M",IF(LEFT(UPPER(TRIM(CLEAN('Coder B'!G72))),1)="N","N","")))</f>
        <v>N</v>
      </c>
      <c r="L72" t="str">
        <f t="shared" si="21"/>
        <v>N</v>
      </c>
      <c r="M72">
        <f>IF(COUNTIF($B$2:B72,B72)=1,1,0)</f>
        <v>1</v>
      </c>
      <c r="N72" t="str">
        <f t="shared" si="22"/>
        <v>Pre-Coster</v>
      </c>
      <c r="O72" t="str">
        <f t="shared" si="23"/>
        <v/>
      </c>
      <c r="AF72" t="str">
        <f>TRIM('Coder A'!B72)</f>
        <v>953 A.2d 227</v>
      </c>
      <c r="AG72" t="str">
        <f>TRIM('Coder A'!A72)</f>
        <v>CA, Inc. v. AFSCME Emps. Pension Plan</v>
      </c>
      <c r="AH72" t="str">
        <f>IF(LEFT(UPPER(TRIM(CLEAN('Coder A'!G72))),1)="Y","Y",IF(LEFT(UPPER(TRIM(CLEAN('Coder A'!G72))),1)="M","M",IF(LEFT(UPPER(TRIM(CLEAN('Coder A'!G72))),1)="N","N","")))</f>
        <v>N</v>
      </c>
      <c r="AI72" t="str">
        <f>IF('Coder A'!E72=1,"Public",IF('Coder A'!E72=2,"Private",IF('Coder A'!E72=3,"Nonprofit","No company / other")))</f>
        <v>Public</v>
      </c>
      <c r="AJ72" t="str">
        <f>IF(LEFT(UPPER(TRIM('Coder A'!I72)),1)="B","Board",IF(LEFT(UPPER(TRIM('Coder A'!I72)),1)="S","Shareholder","Other / Mixed"))</f>
        <v>Board</v>
      </c>
      <c r="AK72" t="str">
        <f>IF(UPPER(TRIM('Coder A'!D72))="S","Delaware Supreme Court","Delaware Court of Chancery")</f>
        <v>Delaware Supreme Court</v>
      </c>
      <c r="AL72" t="str">
        <f>'Coder A'!F72</f>
        <v>CQ</v>
      </c>
      <c r="AQ72" t="str">
        <f t="shared" si="24"/>
        <v>N</v>
      </c>
      <c r="AR72" t="str">
        <f t="shared" si="25"/>
        <v>N</v>
      </c>
      <c r="AS72" t="str">
        <f t="shared" si="26"/>
        <v>Definite non-application (N/N)</v>
      </c>
    </row>
    <row r="73" spans="1:45" x14ac:dyDescent="0.2">
      <c r="A73">
        <f t="shared" si="18"/>
        <v>72</v>
      </c>
      <c r="B73" t="str">
        <f>TRIM('Coder B'!A73)</f>
        <v>Nevins v. Bryan</v>
      </c>
      <c r="C73" t="str">
        <f>TRIM('Coder B'!B73)</f>
        <v>885 A.2d 233</v>
      </c>
      <c r="D73">
        <f>'Coder B'!C73</f>
        <v>2005</v>
      </c>
      <c r="E73" t="str">
        <f t="shared" si="19"/>
        <v>2000s</v>
      </c>
      <c r="F73" t="str">
        <f>IF(UPPER(TRIM('Coder B'!D73))="S","Delaware Supreme Court","Delaware Court of Chancery")</f>
        <v>Delaware Court of Chancery</v>
      </c>
      <c r="G73" t="str">
        <f>IF(UPPER(TRIM('Coder B'!D73))="S","Appeal (Delaware Supreme Court)",IF(OR(ISNUMBER(SEARCH("TRO",UPPER('Coder B'!E73))),ISNUMBER(SEARCH("PI",UPPER('Coder B'!E73))),ISNUMBER(SEARCH("PRELIM",UPPER('Coder B'!E73)))),"TRO / Preliminary Injunction",IF(OR(ISNUMBER(SEARCH("MTD",UPPER('Coder B'!E73))),ISNUMBER(SEARCH("DISMISS",UPPER('Coder B'!E73))),ISNUMBER(SEARCH("MJOP",UPPER('Coder B'!E73))),ISNUMBER(SEARCH("PLEAD",UPPER('Coder B'!E73)))),"Motion to Dismiss / Pleadings",IF(OR(ISNUMBER(SEARCH("SJ",UPPER('Coder B'!E73))),ISNUMBER(SEARCH("SUMMARY",UPPER('Coder B'!E73))),ISNUMBER(SEARCH("TRIAL",UPPER('Coder B'!E73))),ISNUMBER(SEARCH("PERMANENT",UPPER('Coder B'!E73)))),"Summary Judgment / Trial","Other / Hybrid / Remand"))))</f>
        <v>Summary Judgment / Trial</v>
      </c>
      <c r="H73" t="str">
        <f>IF('Coder B'!F73=1,"Public",IF('Coder B'!F73=2,"Private",IF('Coder B'!F73=3,"Nonprofit","No company / other")))</f>
        <v>Nonprofit</v>
      </c>
      <c r="I73" t="str">
        <f t="shared" si="20"/>
        <v>Nonprofit</v>
      </c>
      <c r="J73" t="str">
        <f>IF(LEFT(UPPER(TRIM('Coder B'!I73)),1)="B","Board",IF(LEFT(UPPER(TRIM('Coder B'!I73)),1)="S","Shareholder","Other / Mixed"))</f>
        <v>Board</v>
      </c>
      <c r="K73" t="str">
        <f>IF(LEFT(UPPER(TRIM(CLEAN('Coder B'!G73))),1)="Y","Y",IF(LEFT(UPPER(TRIM(CLEAN('Coder B'!G73))),1)="M","M",IF(LEFT(UPPER(TRIM(CLEAN('Coder B'!G73))),1)="N","N","")))</f>
        <v>N</v>
      </c>
      <c r="L73" t="str">
        <f t="shared" si="21"/>
        <v>N</v>
      </c>
      <c r="M73">
        <f>IF(COUNTIF($B$2:B73,B73)=1,1,0)</f>
        <v>1</v>
      </c>
      <c r="N73" t="str">
        <f t="shared" si="22"/>
        <v>Pre-Coster</v>
      </c>
      <c r="O73" t="str">
        <f t="shared" si="23"/>
        <v/>
      </c>
      <c r="AF73" t="str">
        <f>TRIM('Coder A'!B73)</f>
        <v>Unreported; 2008 WL 959992; 2008 Del. Ch. LEXIS 46</v>
      </c>
      <c r="AG73" t="str">
        <f>TRIM('Coder A'!A73)</f>
        <v>In re Bear Stearns Cos., Inc. S'holder Litig.</v>
      </c>
      <c r="AH73" t="str">
        <f>IF(LEFT(UPPER(TRIM(CLEAN('Coder A'!G73))),1)="Y","Y",IF(LEFT(UPPER(TRIM(CLEAN('Coder A'!G73))),1)="M","M",IF(LEFT(UPPER(TRIM(CLEAN('Coder A'!G73))),1)="N","N","")))</f>
        <v>N</v>
      </c>
      <c r="AI73" t="str">
        <f>IF('Coder A'!E73=1,"Public",IF('Coder A'!E73=2,"Private",IF('Coder A'!E73=3,"Nonprofit","No company / other")))</f>
        <v>Public</v>
      </c>
      <c r="AJ73" t="str">
        <f>IF(LEFT(UPPER(TRIM('Coder A'!I73)),1)="B","Board",IF(LEFT(UPPER(TRIM('Coder A'!I73)),1)="S","Shareholder","Other / Mixed"))</f>
        <v>Board</v>
      </c>
      <c r="AK73" t="str">
        <f>IF(UPPER(TRIM('Coder A'!D73))="S","Delaware Supreme Court","Delaware Court of Chancery")</f>
        <v>Delaware Court of Chancery</v>
      </c>
      <c r="AL73" t="str">
        <f>'Coder A'!F73</f>
        <v>MTS</v>
      </c>
      <c r="AQ73" t="str">
        <f t="shared" si="24"/>
        <v>N</v>
      </c>
      <c r="AR73" t="str">
        <f t="shared" si="25"/>
        <v>N</v>
      </c>
      <c r="AS73" t="str">
        <f t="shared" si="26"/>
        <v>Definite non-application (N/N)</v>
      </c>
    </row>
    <row r="74" spans="1:45" x14ac:dyDescent="0.2">
      <c r="A74">
        <f t="shared" si="18"/>
        <v>73</v>
      </c>
      <c r="B74" t="str">
        <f>TRIM('Coder B'!A74)</f>
        <v>Esopus Creek Value LP v. Hauf</v>
      </c>
      <c r="C74" t="str">
        <f>TRIM('Coder B'!B74)</f>
        <v>913 A.2d 593</v>
      </c>
      <c r="D74">
        <f>'Coder B'!C74</f>
        <v>2006</v>
      </c>
      <c r="E74" t="str">
        <f t="shared" si="19"/>
        <v>2000s</v>
      </c>
      <c r="F74" t="str">
        <f>IF(UPPER(TRIM('Coder B'!D74))="S","Delaware Supreme Court","Delaware Court of Chancery")</f>
        <v>Delaware Court of Chancery</v>
      </c>
      <c r="G74" t="str">
        <f>IF(UPPER(TRIM('Coder B'!D74))="S","Appeal (Delaware Supreme Court)",IF(OR(ISNUMBER(SEARCH("TRO",UPPER('Coder B'!E74))),ISNUMBER(SEARCH("PI",UPPER('Coder B'!E74))),ISNUMBER(SEARCH("PRELIM",UPPER('Coder B'!E74)))),"TRO / Preliminary Injunction",IF(OR(ISNUMBER(SEARCH("MTD",UPPER('Coder B'!E74))),ISNUMBER(SEARCH("DISMISS",UPPER('Coder B'!E74))),ISNUMBER(SEARCH("MJOP",UPPER('Coder B'!E74))),ISNUMBER(SEARCH("PLEAD",UPPER('Coder B'!E74)))),"Motion to Dismiss / Pleadings",IF(OR(ISNUMBER(SEARCH("SJ",UPPER('Coder B'!E74))),ISNUMBER(SEARCH("SUMMARY",UPPER('Coder B'!E74))),ISNUMBER(SEARCH("TRIAL",UPPER('Coder B'!E74))),ISNUMBER(SEARCH("PERMANENT",UPPER('Coder B'!E74)))),"Summary Judgment / Trial","Other / Hybrid / Remand"))))</f>
        <v>TRO / Preliminary Injunction</v>
      </c>
      <c r="H74" t="str">
        <f>IF('Coder B'!F74=1,"Public",IF('Coder B'!F74=2,"Private",IF('Coder B'!F74=3,"Nonprofit","No company / other")))</f>
        <v>Public</v>
      </c>
      <c r="I74" t="str">
        <f t="shared" si="20"/>
        <v>Public</v>
      </c>
      <c r="J74" t="str">
        <f>IF(LEFT(UPPER(TRIM('Coder B'!I74)),1)="B","Board",IF(LEFT(UPPER(TRIM('Coder B'!I74)),1)="S","Shareholder","Other / Mixed"))</f>
        <v>Shareholder</v>
      </c>
      <c r="K74" t="str">
        <f>IF(LEFT(UPPER(TRIM(CLEAN('Coder B'!G74))),1)="Y","Y",IF(LEFT(UPPER(TRIM(CLEAN('Coder B'!G74))),1)="M","M",IF(LEFT(UPPER(TRIM(CLEAN('Coder B'!G74))),1)="N","N","")))</f>
        <v>N</v>
      </c>
      <c r="L74" t="str">
        <f t="shared" si="21"/>
        <v>N</v>
      </c>
      <c r="M74">
        <f>IF(COUNTIF($B$2:B74,B74)=1,1,0)</f>
        <v>1</v>
      </c>
      <c r="N74" t="str">
        <f t="shared" si="22"/>
        <v>Pre-Coster</v>
      </c>
      <c r="O74" t="str">
        <f t="shared" si="23"/>
        <v/>
      </c>
      <c r="AF74" t="str">
        <f>TRIM('Coder A'!B74)</f>
        <v>954 A.2d 335</v>
      </c>
      <c r="AG74" t="str">
        <f>TRIM('Coder A'!A74)</f>
        <v>Jana Master Fund, Ltd. v. CNET Networks, Inc.</v>
      </c>
      <c r="AH74" t="str">
        <f>IF(LEFT(UPPER(TRIM(CLEAN('Coder A'!G74))),1)="Y","Y",IF(LEFT(UPPER(TRIM(CLEAN('Coder A'!G74))),1)="M","M",IF(LEFT(UPPER(TRIM(CLEAN('Coder A'!G74))),1)="N","N","")))</f>
        <v>N</v>
      </c>
      <c r="AI74" t="str">
        <f>IF('Coder A'!E74=1,"Public",IF('Coder A'!E74=2,"Private",IF('Coder A'!E74=3,"Nonprofit","No company / other")))</f>
        <v>Private</v>
      </c>
      <c r="AJ74" t="str">
        <f>IF(LEFT(UPPER(TRIM('Coder A'!I74)),1)="B","Board",IF(LEFT(UPPER(TRIM('Coder A'!I74)),1)="S","Shareholder","Other / Mixed"))</f>
        <v>Shareholder</v>
      </c>
      <c r="AK74" t="str">
        <f>IF(UPPER(TRIM('Coder A'!D74))="S","Delaware Supreme Court","Delaware Court of Chancery")</f>
        <v>Delaware Court of Chancery</v>
      </c>
      <c r="AL74" t="str">
        <f>'Coder A'!F74</f>
        <v>MJOP</v>
      </c>
      <c r="AQ74" t="str">
        <f t="shared" si="24"/>
        <v>N</v>
      </c>
      <c r="AR74" t="str">
        <f t="shared" si="25"/>
        <v>N</v>
      </c>
      <c r="AS74" t="str">
        <f t="shared" si="26"/>
        <v>Definite non-application (N/N)</v>
      </c>
    </row>
    <row r="75" spans="1:45" x14ac:dyDescent="0.2">
      <c r="A75">
        <f t="shared" si="18"/>
        <v>74</v>
      </c>
      <c r="B75" t="str">
        <f>TRIM('Coder B'!A75)</f>
        <v>Openwave Sys. Inc. v. Harbinger Cap. Partners Master Fund I, Ltd.</v>
      </c>
      <c r="C75" t="str">
        <f>TRIM('Coder B'!B75)</f>
        <v>924 A.2d 228</v>
      </c>
      <c r="D75">
        <f>'Coder B'!C75</f>
        <v>2007</v>
      </c>
      <c r="E75" t="str">
        <f t="shared" si="19"/>
        <v>2000s</v>
      </c>
      <c r="F75" t="str">
        <f>IF(UPPER(TRIM('Coder B'!D75))="S","Delaware Supreme Court","Delaware Court of Chancery")</f>
        <v>Delaware Court of Chancery</v>
      </c>
      <c r="G75" t="str">
        <f>IF(UPPER(TRIM('Coder B'!D75))="S","Appeal (Delaware Supreme Court)",IF(OR(ISNUMBER(SEARCH("TRO",UPPER('Coder B'!E75))),ISNUMBER(SEARCH("PI",UPPER('Coder B'!E75))),ISNUMBER(SEARCH("PRELIM",UPPER('Coder B'!E75)))),"TRO / Preliminary Injunction",IF(OR(ISNUMBER(SEARCH("MTD",UPPER('Coder B'!E75))),ISNUMBER(SEARCH("DISMISS",UPPER('Coder B'!E75))),ISNUMBER(SEARCH("MJOP",UPPER('Coder B'!E75))),ISNUMBER(SEARCH("PLEAD",UPPER('Coder B'!E75)))),"Motion to Dismiss / Pleadings",IF(OR(ISNUMBER(SEARCH("SJ",UPPER('Coder B'!E75))),ISNUMBER(SEARCH("SUMMARY",UPPER('Coder B'!E75))),ISNUMBER(SEARCH("TRIAL",UPPER('Coder B'!E75))),ISNUMBER(SEARCH("PERMANENT",UPPER('Coder B'!E75)))),"Summary Judgment / Trial","Other / Hybrid / Remand"))))</f>
        <v>Summary Judgment / Trial</v>
      </c>
      <c r="H75" t="str">
        <f>IF('Coder B'!F75=1,"Public",IF('Coder B'!F75=2,"Private",IF('Coder B'!F75=3,"Nonprofit","No company / other")))</f>
        <v>Public</v>
      </c>
      <c r="I75" t="str">
        <f t="shared" si="20"/>
        <v>Public</v>
      </c>
      <c r="J75" t="str">
        <f>IF(LEFT(UPPER(TRIM('Coder B'!I75)),1)="B","Board",IF(LEFT(UPPER(TRIM('Coder B'!I75)),1)="S","Shareholder","Other / Mixed"))</f>
        <v>Board</v>
      </c>
      <c r="K75" t="str">
        <f>IF(LEFT(UPPER(TRIM(CLEAN('Coder B'!G75))),1)="Y","Y",IF(LEFT(UPPER(TRIM(CLEAN('Coder B'!G75))),1)="M","M",IF(LEFT(UPPER(TRIM(CLEAN('Coder B'!G75))),1)="N","N","")))</f>
        <v>N</v>
      </c>
      <c r="L75" t="str">
        <f t="shared" si="21"/>
        <v>N</v>
      </c>
      <c r="M75">
        <f>IF(COUNTIF($B$2:B75,B75)=1,1,0)</f>
        <v>1</v>
      </c>
      <c r="N75" t="str">
        <f t="shared" si="22"/>
        <v>Pre-Coster</v>
      </c>
      <c r="O75" t="str">
        <f t="shared" si="23"/>
        <v/>
      </c>
      <c r="AF75" t="str">
        <f>TRIM('Coder A'!B75)</f>
        <v>Unreported; 2008 WL 1724244; Del. Ch. LEXIS 47</v>
      </c>
      <c r="AG75" t="str">
        <f>TRIM('Coder A'!A75)</f>
        <v>Levitt Corp. v.. Office Depot, Inc.</v>
      </c>
      <c r="AH75" t="str">
        <f>IF(LEFT(UPPER(TRIM(CLEAN('Coder A'!G75))),1)="Y","Y",IF(LEFT(UPPER(TRIM(CLEAN('Coder A'!G75))),1)="M","M",IF(LEFT(UPPER(TRIM(CLEAN('Coder A'!G75))),1)="N","N","")))</f>
        <v>N</v>
      </c>
      <c r="AI75" t="str">
        <f>IF('Coder A'!E75=1,"Public",IF('Coder A'!E75=2,"Private",IF('Coder A'!E75=3,"Nonprofit","No company / other")))</f>
        <v>Public</v>
      </c>
      <c r="AJ75" t="str">
        <f>IF(LEFT(UPPER(TRIM('Coder A'!I75)),1)="B","Board",IF(LEFT(UPPER(TRIM('Coder A'!I75)),1)="S","Shareholder","Other / Mixed"))</f>
        <v>Shareholder</v>
      </c>
      <c r="AK75" t="str">
        <f>IF(UPPER(TRIM('Coder A'!D75))="S","Delaware Supreme Court","Delaware Court of Chancery")</f>
        <v>Delaware Court of Chancery</v>
      </c>
      <c r="AL75" t="str">
        <f>'Coder A'!F75</f>
        <v>MJOP</v>
      </c>
      <c r="AQ75" t="str">
        <f t="shared" si="24"/>
        <v>N</v>
      </c>
      <c r="AR75" t="str">
        <f t="shared" si="25"/>
        <v>N</v>
      </c>
      <c r="AS75" t="str">
        <f t="shared" si="26"/>
        <v>Definite non-application (N/N)</v>
      </c>
    </row>
    <row r="76" spans="1:45" x14ac:dyDescent="0.2">
      <c r="A76">
        <f t="shared" si="18"/>
        <v>75</v>
      </c>
      <c r="B76" t="str">
        <f>TRIM('Coder B'!A76)</f>
        <v>CA, Inc. v. AFSCME Emps. Pension Plan</v>
      </c>
      <c r="C76" t="str">
        <f>TRIM('Coder B'!B76)</f>
        <v>953 A.2d 227</v>
      </c>
      <c r="D76">
        <f>'Coder B'!C76</f>
        <v>2008</v>
      </c>
      <c r="E76" t="str">
        <f t="shared" si="19"/>
        <v>2000s</v>
      </c>
      <c r="F76" t="str">
        <f>IF(UPPER(TRIM('Coder B'!D76))="S","Delaware Supreme Court","Delaware Court of Chancery")</f>
        <v>Delaware Supreme Court</v>
      </c>
      <c r="G76" t="str">
        <f>IF(UPPER(TRIM('Coder B'!D76))="S","Appeal (Delaware Supreme Court)",IF(OR(ISNUMBER(SEARCH("TRO",UPPER('Coder B'!E76))),ISNUMBER(SEARCH("PI",UPPER('Coder B'!E76))),ISNUMBER(SEARCH("PRELIM",UPPER('Coder B'!E76)))),"TRO / Preliminary Injunction",IF(OR(ISNUMBER(SEARCH("MTD",UPPER('Coder B'!E76))),ISNUMBER(SEARCH("DISMISS",UPPER('Coder B'!E76))),ISNUMBER(SEARCH("MJOP",UPPER('Coder B'!E76))),ISNUMBER(SEARCH("PLEAD",UPPER('Coder B'!E76)))),"Motion to Dismiss / Pleadings",IF(OR(ISNUMBER(SEARCH("SJ",UPPER('Coder B'!E76))),ISNUMBER(SEARCH("SUMMARY",UPPER('Coder B'!E76))),ISNUMBER(SEARCH("TRIAL",UPPER('Coder B'!E76))),ISNUMBER(SEARCH("PERMANENT",UPPER('Coder B'!E76)))),"Summary Judgment / Trial","Other / Hybrid / Remand"))))</f>
        <v>Appeal (Delaware Supreme Court)</v>
      </c>
      <c r="H76" t="str">
        <f>IF('Coder B'!F76=1,"Public",IF('Coder B'!F76=2,"Private",IF('Coder B'!F76=3,"Nonprofit","No company / other")))</f>
        <v>Public</v>
      </c>
      <c r="I76" t="str">
        <f t="shared" si="20"/>
        <v>Public</v>
      </c>
      <c r="J76" t="str">
        <f>IF(LEFT(UPPER(TRIM('Coder B'!I76)),1)="B","Board",IF(LEFT(UPPER(TRIM('Coder B'!I76)),1)="S","Shareholder","Other / Mixed"))</f>
        <v>Board</v>
      </c>
      <c r="K76" t="str">
        <f>IF(LEFT(UPPER(TRIM(CLEAN('Coder B'!G76))),1)="Y","Y",IF(LEFT(UPPER(TRIM(CLEAN('Coder B'!G76))),1)="M","M",IF(LEFT(UPPER(TRIM(CLEAN('Coder B'!G76))),1)="N","N","")))</f>
        <v>N</v>
      </c>
      <c r="L76" t="str">
        <f t="shared" si="21"/>
        <v>N</v>
      </c>
      <c r="M76">
        <f>IF(COUNTIF($B$2:B76,B76)=1,1,0)</f>
        <v>1</v>
      </c>
      <c r="N76" t="str">
        <f t="shared" si="22"/>
        <v>Pre-Coster</v>
      </c>
      <c r="O76" t="str">
        <f t="shared" si="23"/>
        <v/>
      </c>
      <c r="AF76" t="str">
        <f>TRIM('Coder A'!B76)</f>
        <v>940 A.2d 43</v>
      </c>
      <c r="AG76" t="str">
        <f>TRIM('Coder A'!A76)</f>
        <v>Portnoy v. Cryo-Cell., Inc.</v>
      </c>
      <c r="AH76" t="str">
        <f>IF(LEFT(UPPER(TRIM(CLEAN('Coder A'!G76))),1)="Y","Y",IF(LEFT(UPPER(TRIM(CLEAN('Coder A'!G76))),1)="M","M",IF(LEFT(UPPER(TRIM(CLEAN('Coder A'!G76))),1)="N","N","")))</f>
        <v>N</v>
      </c>
      <c r="AI76" t="str">
        <f>IF('Coder A'!E76=1,"Public",IF('Coder A'!E76=2,"Private",IF('Coder A'!E76=3,"Nonprofit","No company / other")))</f>
        <v>Public</v>
      </c>
      <c r="AJ76" t="str">
        <f>IF(LEFT(UPPER(TRIM('Coder A'!I76)),1)="B","Board",IF(LEFT(UPPER(TRIM('Coder A'!I76)),1)="S","Shareholder","Other / Mixed"))</f>
        <v>Shareholder</v>
      </c>
      <c r="AK76" t="str">
        <f>IF(UPPER(TRIM('Coder A'!D76))="S","Delaware Supreme Court","Delaware Court of Chancery")</f>
        <v>Delaware Court of Chancery</v>
      </c>
      <c r="AL76" t="str">
        <f>'Coder A'!F76</f>
        <v>Trial</v>
      </c>
      <c r="AQ76" t="str">
        <f t="shared" si="24"/>
        <v>N</v>
      </c>
      <c r="AR76" t="str">
        <f t="shared" si="25"/>
        <v>N</v>
      </c>
      <c r="AS76" t="str">
        <f t="shared" si="26"/>
        <v>Definite non-application (N/N)</v>
      </c>
    </row>
    <row r="77" spans="1:45" x14ac:dyDescent="0.2">
      <c r="A77">
        <f t="shared" si="18"/>
        <v>76</v>
      </c>
      <c r="B77" t="str">
        <f>TRIM('Coder B'!A77)</f>
        <v>In re Bear Stearns Cos., Inc. S'holder Litig.</v>
      </c>
      <c r="C77" t="str">
        <f>TRIM('Coder B'!B77)</f>
        <v>Unreported; 2008 WL 959992; 2008 Del. Ch. LEXIS 46</v>
      </c>
      <c r="D77">
        <f>'Coder B'!C77</f>
        <v>2008</v>
      </c>
      <c r="E77" t="str">
        <f t="shared" si="19"/>
        <v>2000s</v>
      </c>
      <c r="F77" t="str">
        <f>IF(UPPER(TRIM('Coder B'!D77))="S","Delaware Supreme Court","Delaware Court of Chancery")</f>
        <v>Delaware Court of Chancery</v>
      </c>
      <c r="G77" t="str">
        <f>IF(UPPER(TRIM('Coder B'!D77))="S","Appeal (Delaware Supreme Court)",IF(OR(ISNUMBER(SEARCH("TRO",UPPER('Coder B'!E77))),ISNUMBER(SEARCH("PI",UPPER('Coder B'!E77))),ISNUMBER(SEARCH("PRELIM",UPPER('Coder B'!E77)))),"TRO / Preliminary Injunction",IF(OR(ISNUMBER(SEARCH("MTD",UPPER('Coder B'!E77))),ISNUMBER(SEARCH("DISMISS",UPPER('Coder B'!E77))),ISNUMBER(SEARCH("MJOP",UPPER('Coder B'!E77))),ISNUMBER(SEARCH("PLEAD",UPPER('Coder B'!E77)))),"Motion to Dismiss / Pleadings",IF(OR(ISNUMBER(SEARCH("SJ",UPPER('Coder B'!E77))),ISNUMBER(SEARCH("SUMMARY",UPPER('Coder B'!E77))),ISNUMBER(SEARCH("TRIAL",UPPER('Coder B'!E77))),ISNUMBER(SEARCH("PERMANENT",UPPER('Coder B'!E77)))),"Summary Judgment / Trial","Other / Hybrid / Remand"))))</f>
        <v>Other / Hybrid / Remand</v>
      </c>
      <c r="H77" t="str">
        <f>IF('Coder B'!F77=1,"Public",IF('Coder B'!F77=2,"Private",IF('Coder B'!F77=3,"Nonprofit","No company / other")))</f>
        <v>Public</v>
      </c>
      <c r="I77" t="str">
        <f t="shared" si="20"/>
        <v>Public</v>
      </c>
      <c r="J77" t="str">
        <f>IF(LEFT(UPPER(TRIM('Coder B'!I77)),1)="B","Board",IF(LEFT(UPPER(TRIM('Coder B'!I77)),1)="S","Shareholder","Other / Mixed"))</f>
        <v>Board</v>
      </c>
      <c r="K77" t="str">
        <f>IF(LEFT(UPPER(TRIM(CLEAN('Coder B'!G77))),1)="Y","Y",IF(LEFT(UPPER(TRIM(CLEAN('Coder B'!G77))),1)="M","M",IF(LEFT(UPPER(TRIM(CLEAN('Coder B'!G77))),1)="N","N","")))</f>
        <v>N</v>
      </c>
      <c r="L77" t="str">
        <f t="shared" si="21"/>
        <v>N</v>
      </c>
      <c r="M77">
        <f>IF(COUNTIF($B$2:B77,B77)=1,1,0)</f>
        <v>1</v>
      </c>
      <c r="N77" t="str">
        <f t="shared" si="22"/>
        <v>Pre-Coster</v>
      </c>
      <c r="O77" t="str">
        <f t="shared" si="23"/>
        <v/>
      </c>
      <c r="AF77" t="str">
        <f>TRIM('Coder A'!B77)</f>
        <v>Unreported; 2008 WL 2251218; 2008 Del. Super. LEXIS 197</v>
      </c>
      <c r="AG77" t="str">
        <f>TRIM('Coder A'!A77)</f>
        <v>Segovia v. Equities First Holdings, LLC</v>
      </c>
      <c r="AH77" t="str">
        <f>IF(LEFT(UPPER(TRIM(CLEAN('Coder A'!G77))),1)="Y","Y",IF(LEFT(UPPER(TRIM(CLEAN('Coder A'!G77))),1)="M","M",IF(LEFT(UPPER(TRIM(CLEAN('Coder A'!G77))),1)="N","N","")))</f>
        <v>N</v>
      </c>
      <c r="AI77" t="str">
        <f>IF('Coder A'!E77=1,"Public",IF('Coder A'!E77=2,"Private",IF('Coder A'!E77=3,"Nonprofit","No company / other")))</f>
        <v>Private</v>
      </c>
      <c r="AJ77" t="str">
        <f>IF(LEFT(UPPER(TRIM('Coder A'!I77)),1)="B","Board",IF(LEFT(UPPER(TRIM('Coder A'!I77)),1)="S","Shareholder","Other / Mixed"))</f>
        <v>Shareholder</v>
      </c>
      <c r="AK77" t="str">
        <f>IF(UPPER(TRIM('Coder A'!D77))="S","Delaware Supreme Court","Delaware Court of Chancery")</f>
        <v>Delaware Court of Chancery</v>
      </c>
      <c r="AL77" t="str">
        <f>'Coder A'!F77</f>
        <v>SJ</v>
      </c>
      <c r="AQ77" t="str">
        <f t="shared" si="24"/>
        <v>N</v>
      </c>
      <c r="AR77" t="str">
        <f t="shared" si="25"/>
        <v>N</v>
      </c>
      <c r="AS77" t="str">
        <f t="shared" si="26"/>
        <v>Definite non-application (N/N)</v>
      </c>
    </row>
    <row r="78" spans="1:45" x14ac:dyDescent="0.2">
      <c r="A78">
        <f t="shared" si="18"/>
        <v>77</v>
      </c>
      <c r="B78" t="str">
        <f>TRIM('Coder B'!A78)</f>
        <v>Jana Master Fund, Ltd. v. CNET Networks, Inc.</v>
      </c>
      <c r="C78" t="str">
        <f>TRIM('Coder B'!B78)</f>
        <v>954 A.2d 335</v>
      </c>
      <c r="D78">
        <f>'Coder B'!C78</f>
        <v>2008</v>
      </c>
      <c r="E78" t="str">
        <f t="shared" si="19"/>
        <v>2000s</v>
      </c>
      <c r="F78" t="str">
        <f>IF(UPPER(TRIM('Coder B'!D78))="S","Delaware Supreme Court","Delaware Court of Chancery")</f>
        <v>Delaware Court of Chancery</v>
      </c>
      <c r="G78" t="str">
        <f>IF(UPPER(TRIM('Coder B'!D78))="S","Appeal (Delaware Supreme Court)",IF(OR(ISNUMBER(SEARCH("TRO",UPPER('Coder B'!E78))),ISNUMBER(SEARCH("PI",UPPER('Coder B'!E78))),ISNUMBER(SEARCH("PRELIM",UPPER('Coder B'!E78)))),"TRO / Preliminary Injunction",IF(OR(ISNUMBER(SEARCH("MTD",UPPER('Coder B'!E78))),ISNUMBER(SEARCH("DISMISS",UPPER('Coder B'!E78))),ISNUMBER(SEARCH("MJOP",UPPER('Coder B'!E78))),ISNUMBER(SEARCH("PLEAD",UPPER('Coder B'!E78)))),"Motion to Dismiss / Pleadings",IF(OR(ISNUMBER(SEARCH("SJ",UPPER('Coder B'!E78))),ISNUMBER(SEARCH("SUMMARY",UPPER('Coder B'!E78))),ISNUMBER(SEARCH("TRIAL",UPPER('Coder B'!E78))),ISNUMBER(SEARCH("PERMANENT",UPPER('Coder B'!E78)))),"Summary Judgment / Trial","Other / Hybrid / Remand"))))</f>
        <v>Motion to Dismiss / Pleadings</v>
      </c>
      <c r="H78" t="str">
        <f>IF('Coder B'!F78=1,"Public",IF('Coder B'!F78=2,"Private",IF('Coder B'!F78=3,"Nonprofit","No company / other")))</f>
        <v>Private</v>
      </c>
      <c r="I78" t="str">
        <f t="shared" si="20"/>
        <v>Private</v>
      </c>
      <c r="J78" t="str">
        <f>IF(LEFT(UPPER(TRIM('Coder B'!I78)),1)="B","Board",IF(LEFT(UPPER(TRIM('Coder B'!I78)),1)="S","Shareholder","Other / Mixed"))</f>
        <v>Shareholder</v>
      </c>
      <c r="K78" t="str">
        <f>IF(LEFT(UPPER(TRIM(CLEAN('Coder B'!G78))),1)="Y","Y",IF(LEFT(UPPER(TRIM(CLEAN('Coder B'!G78))),1)="M","M",IF(LEFT(UPPER(TRIM(CLEAN('Coder B'!G78))),1)="N","N","")))</f>
        <v>N</v>
      </c>
      <c r="L78" t="str">
        <f t="shared" si="21"/>
        <v>N</v>
      </c>
      <c r="M78">
        <f>IF(COUNTIF($B$2:B78,B78)=1,1,0)</f>
        <v>1</v>
      </c>
      <c r="N78" t="str">
        <f t="shared" si="22"/>
        <v>Pre-Coster</v>
      </c>
      <c r="O78" t="str">
        <f t="shared" si="23"/>
        <v/>
      </c>
      <c r="AF78" t="str">
        <f>TRIM('Coder A'!B78)</f>
        <v>Unreported; 2008 WL 3522431; 2008 Del. Ch. LEXIS 107</v>
      </c>
      <c r="AG78" t="str">
        <f>TRIM('Coder A'!A78)</f>
        <v>Steel Partners II, L.P. v. Point Blank Sols., Inc.</v>
      </c>
      <c r="AH78" t="str">
        <f>IF(LEFT(UPPER(TRIM(CLEAN('Coder A'!G78))),1)="Y","Y",IF(LEFT(UPPER(TRIM(CLEAN('Coder A'!G78))),1)="M","M",IF(LEFT(UPPER(TRIM(CLEAN('Coder A'!G78))),1)="N","N","")))</f>
        <v>N</v>
      </c>
      <c r="AI78" t="str">
        <f>IF('Coder A'!E78=1,"Public",IF('Coder A'!E78=2,"Private",IF('Coder A'!E78=3,"Nonprofit","No company / other")))</f>
        <v>Private</v>
      </c>
      <c r="AJ78" t="str">
        <f>IF(LEFT(UPPER(TRIM('Coder A'!I78)),1)="B","Board",IF(LEFT(UPPER(TRIM('Coder A'!I78)),1)="S","Shareholder","Other / Mixed"))</f>
        <v>Shareholder</v>
      </c>
      <c r="AK78" t="str">
        <f>IF(UPPER(TRIM('Coder A'!D78))="S","Delaware Supreme Court","Delaware Court of Chancery")</f>
        <v>Delaware Court of Chancery</v>
      </c>
      <c r="AL78" t="str">
        <f>'Coder A'!F78</f>
        <v>Motion to Postpone</v>
      </c>
      <c r="AQ78" t="str">
        <f t="shared" si="24"/>
        <v>N</v>
      </c>
      <c r="AR78" t="str">
        <f t="shared" si="25"/>
        <v>N</v>
      </c>
      <c r="AS78" t="str">
        <f t="shared" si="26"/>
        <v>Definite non-application (N/N)</v>
      </c>
    </row>
    <row r="79" spans="1:45" x14ac:dyDescent="0.2">
      <c r="A79">
        <f t="shared" si="18"/>
        <v>78</v>
      </c>
      <c r="B79" t="str">
        <f>TRIM('Coder B'!A79)</f>
        <v>Levitt Corp. v.. Office Depot, Inc.</v>
      </c>
      <c r="C79" t="str">
        <f>TRIM('Coder B'!B79)</f>
        <v>Unreported; 2008 WL 1724244; Del. Ch. LEXIS 47</v>
      </c>
      <c r="D79">
        <f>'Coder B'!C79</f>
        <v>2008</v>
      </c>
      <c r="E79" t="str">
        <f t="shared" si="19"/>
        <v>2000s</v>
      </c>
      <c r="F79" t="str">
        <f>IF(UPPER(TRIM('Coder B'!D79))="S","Delaware Supreme Court","Delaware Court of Chancery")</f>
        <v>Delaware Court of Chancery</v>
      </c>
      <c r="G79" t="str">
        <f>IF(UPPER(TRIM('Coder B'!D79))="S","Appeal (Delaware Supreme Court)",IF(OR(ISNUMBER(SEARCH("TRO",UPPER('Coder B'!E79))),ISNUMBER(SEARCH("PI",UPPER('Coder B'!E79))),ISNUMBER(SEARCH("PRELIM",UPPER('Coder B'!E79)))),"TRO / Preliminary Injunction",IF(OR(ISNUMBER(SEARCH("MTD",UPPER('Coder B'!E79))),ISNUMBER(SEARCH("DISMISS",UPPER('Coder B'!E79))),ISNUMBER(SEARCH("MJOP",UPPER('Coder B'!E79))),ISNUMBER(SEARCH("PLEAD",UPPER('Coder B'!E79)))),"Motion to Dismiss / Pleadings",IF(OR(ISNUMBER(SEARCH("SJ",UPPER('Coder B'!E79))),ISNUMBER(SEARCH("SUMMARY",UPPER('Coder B'!E79))),ISNUMBER(SEARCH("TRIAL",UPPER('Coder B'!E79))),ISNUMBER(SEARCH("PERMANENT",UPPER('Coder B'!E79)))),"Summary Judgment / Trial","Other / Hybrid / Remand"))))</f>
        <v>Motion to Dismiss / Pleadings</v>
      </c>
      <c r="H79" t="str">
        <f>IF('Coder B'!F79=1,"Public",IF('Coder B'!F79=2,"Private",IF('Coder B'!F79=3,"Nonprofit","No company / other")))</f>
        <v>Public</v>
      </c>
      <c r="I79" t="str">
        <f t="shared" si="20"/>
        <v>Public</v>
      </c>
      <c r="J79" t="str">
        <f>IF(LEFT(UPPER(TRIM('Coder B'!I79)),1)="B","Board",IF(LEFT(UPPER(TRIM('Coder B'!I79)),1)="S","Shareholder","Other / Mixed"))</f>
        <v>Shareholder</v>
      </c>
      <c r="K79" t="str">
        <f>IF(LEFT(UPPER(TRIM(CLEAN('Coder B'!G79))),1)="Y","Y",IF(LEFT(UPPER(TRIM(CLEAN('Coder B'!G79))),1)="M","M",IF(LEFT(UPPER(TRIM(CLEAN('Coder B'!G79))),1)="N","N","")))</f>
        <v>N</v>
      </c>
      <c r="L79" t="str">
        <f t="shared" si="21"/>
        <v>N</v>
      </c>
      <c r="M79">
        <f>IF(COUNTIF($B$2:B79,B79)=1,1,0)</f>
        <v>1</v>
      </c>
      <c r="N79" t="str">
        <f t="shared" si="22"/>
        <v>Pre-Coster</v>
      </c>
      <c r="O79" t="str">
        <f t="shared" si="23"/>
        <v/>
      </c>
      <c r="AF79" t="str">
        <f>TRIM('Coder A'!B79)</f>
        <v>Unreported; 2009 WL 3086537; 2009 Del. Ch. LEXIS 173</v>
      </c>
      <c r="AG79" t="str">
        <f>TRIM('Coder A'!A79)</f>
        <v>City of Westland Police &amp; Fire Ret. Sys. v. Axcelis Tech., Inc.</v>
      </c>
      <c r="AH79" t="str">
        <f>IF(LEFT(UPPER(TRIM(CLEAN('Coder A'!G79))),1)="Y","Y",IF(LEFT(UPPER(TRIM(CLEAN('Coder A'!G79))),1)="M","M",IF(LEFT(UPPER(TRIM(CLEAN('Coder A'!G79))),1)="N","N","")))</f>
        <v>N</v>
      </c>
      <c r="AI79" t="str">
        <f>IF('Coder A'!E79=1,"Public",IF('Coder A'!E79=2,"Private",IF('Coder A'!E79=3,"Nonprofit","No company / other")))</f>
        <v>Public</v>
      </c>
      <c r="AJ79" t="str">
        <f>IF(LEFT(UPPER(TRIM('Coder A'!I79)),1)="B","Board",IF(LEFT(UPPER(TRIM('Coder A'!I79)),1)="S","Shareholder","Other / Mixed"))</f>
        <v>Board</v>
      </c>
      <c r="AK79" t="str">
        <f>IF(UPPER(TRIM('Coder A'!D79))="S","Delaware Supreme Court","Delaware Court of Chancery")</f>
        <v>Delaware Court of Chancery</v>
      </c>
      <c r="AL79" t="str">
        <f>'Coder A'!F79</f>
        <v>Trial</v>
      </c>
      <c r="AQ79" t="str">
        <f t="shared" si="24"/>
        <v>N</v>
      </c>
      <c r="AR79" t="str">
        <f t="shared" si="25"/>
        <v>N</v>
      </c>
      <c r="AS79" t="str">
        <f t="shared" si="26"/>
        <v>Definite non-application (N/N)</v>
      </c>
    </row>
    <row r="80" spans="1:45" x14ac:dyDescent="0.2">
      <c r="A80">
        <f t="shared" si="18"/>
        <v>79</v>
      </c>
      <c r="B80" t="str">
        <f>TRIM('Coder B'!A80)</f>
        <v>Portnoy v. Cryo-Cell., Inc.</v>
      </c>
      <c r="C80" t="str">
        <f>TRIM('Coder B'!B80)</f>
        <v>940 A.2d 43</v>
      </c>
      <c r="D80">
        <f>'Coder B'!C80</f>
        <v>2008</v>
      </c>
      <c r="E80" t="str">
        <f t="shared" si="19"/>
        <v>2000s</v>
      </c>
      <c r="F80" t="str">
        <f>IF(UPPER(TRIM('Coder B'!D80))="S","Delaware Supreme Court","Delaware Court of Chancery")</f>
        <v>Delaware Court of Chancery</v>
      </c>
      <c r="G80" t="str">
        <f>IF(UPPER(TRIM('Coder B'!D80))="S","Appeal (Delaware Supreme Court)",IF(OR(ISNUMBER(SEARCH("TRO",UPPER('Coder B'!E80))),ISNUMBER(SEARCH("PI",UPPER('Coder B'!E80))),ISNUMBER(SEARCH("PRELIM",UPPER('Coder B'!E80)))),"TRO / Preliminary Injunction",IF(OR(ISNUMBER(SEARCH("MTD",UPPER('Coder B'!E80))),ISNUMBER(SEARCH("DISMISS",UPPER('Coder B'!E80))),ISNUMBER(SEARCH("MJOP",UPPER('Coder B'!E80))),ISNUMBER(SEARCH("PLEAD",UPPER('Coder B'!E80)))),"Motion to Dismiss / Pleadings",IF(OR(ISNUMBER(SEARCH("SJ",UPPER('Coder B'!E80))),ISNUMBER(SEARCH("SUMMARY",UPPER('Coder B'!E80))),ISNUMBER(SEARCH("TRIAL",UPPER('Coder B'!E80))),ISNUMBER(SEARCH("PERMANENT",UPPER('Coder B'!E80)))),"Summary Judgment / Trial","Other / Hybrid / Remand"))))</f>
        <v>Summary Judgment / Trial</v>
      </c>
      <c r="H80" t="str">
        <f>IF('Coder B'!F80=1,"Public",IF('Coder B'!F80=2,"Private",IF('Coder B'!F80=3,"Nonprofit","No company / other")))</f>
        <v>Public</v>
      </c>
      <c r="I80" t="str">
        <f t="shared" si="20"/>
        <v>Public</v>
      </c>
      <c r="J80" t="str">
        <f>IF(LEFT(UPPER(TRIM('Coder B'!I80)),1)="B","Board",IF(LEFT(UPPER(TRIM('Coder B'!I80)),1)="S","Shareholder","Other / Mixed"))</f>
        <v>Shareholder</v>
      </c>
      <c r="K80" t="str">
        <f>IF(LEFT(UPPER(TRIM(CLEAN('Coder B'!G80))),1)="Y","Y",IF(LEFT(UPPER(TRIM(CLEAN('Coder B'!G80))),1)="M","M",IF(LEFT(UPPER(TRIM(CLEAN('Coder B'!G80))),1)="N","N","")))</f>
        <v>N</v>
      </c>
      <c r="L80" t="str">
        <f t="shared" si="21"/>
        <v>N</v>
      </c>
      <c r="M80">
        <f>IF(COUNTIF($B$2:B80,B80)=1,1,0)</f>
        <v>1</v>
      </c>
      <c r="N80" t="str">
        <f t="shared" si="22"/>
        <v>Pre-Coster</v>
      </c>
      <c r="O80" t="str">
        <f t="shared" si="23"/>
        <v/>
      </c>
      <c r="AF80" t="str">
        <f>TRIM('Coder A'!B80)</f>
        <v>965 A.2d 695</v>
      </c>
      <c r="AG80" t="str">
        <f>TRIM('Coder A'!A80)</f>
        <v>Gantler v. Stephens</v>
      </c>
      <c r="AH80" t="str">
        <f>IF(LEFT(UPPER(TRIM(CLEAN('Coder A'!G80))),1)="Y","Y",IF(LEFT(UPPER(TRIM(CLEAN('Coder A'!G80))),1)="M","M",IF(LEFT(UPPER(TRIM(CLEAN('Coder A'!G80))),1)="N","N","")))</f>
        <v>N</v>
      </c>
      <c r="AI80" t="str">
        <f>IF('Coder A'!E80=1,"Public",IF('Coder A'!E80=2,"Private",IF('Coder A'!E80=3,"Nonprofit","No company / other")))</f>
        <v>Public</v>
      </c>
      <c r="AJ80" t="str">
        <f>IF(LEFT(UPPER(TRIM('Coder A'!I80)),1)="B","Board",IF(LEFT(UPPER(TRIM('Coder A'!I80)),1)="S","Shareholder","Other / Mixed"))</f>
        <v>Shareholder</v>
      </c>
      <c r="AK80" t="str">
        <f>IF(UPPER(TRIM('Coder A'!D80))="S","Delaware Supreme Court","Delaware Court of Chancery")</f>
        <v>Delaware Supreme Court</v>
      </c>
      <c r="AL80" t="str">
        <f>'Coder A'!F80</f>
        <v>MTD</v>
      </c>
      <c r="AQ80" t="str">
        <f t="shared" si="24"/>
        <v>N</v>
      </c>
      <c r="AR80" t="str">
        <f t="shared" si="25"/>
        <v>N</v>
      </c>
      <c r="AS80" t="str">
        <f t="shared" si="26"/>
        <v>Definite non-application (N/N)</v>
      </c>
    </row>
    <row r="81" spans="1:45" x14ac:dyDescent="0.2">
      <c r="A81">
        <f t="shared" si="18"/>
        <v>80</v>
      </c>
      <c r="B81" t="str">
        <f>TRIM('Coder B'!A81)</f>
        <v>Segovia v. Equities First Holdings, LLC</v>
      </c>
      <c r="C81" t="str">
        <f>TRIM('Coder B'!B81)</f>
        <v>Unreported; 2008 WL 2251218; 2008 Del. Super. LEXIS 197</v>
      </c>
      <c r="D81">
        <f>'Coder B'!C81</f>
        <v>2008</v>
      </c>
      <c r="E81" t="str">
        <f t="shared" si="19"/>
        <v>2000s</v>
      </c>
      <c r="F81" t="str">
        <f>IF(UPPER(TRIM('Coder B'!D81))="S","Delaware Supreme Court","Delaware Court of Chancery")</f>
        <v>Delaware Court of Chancery</v>
      </c>
      <c r="G81" t="str">
        <f>IF(UPPER(TRIM('Coder B'!D81))="S","Appeal (Delaware Supreme Court)",IF(OR(ISNUMBER(SEARCH("TRO",UPPER('Coder B'!E81))),ISNUMBER(SEARCH("PI",UPPER('Coder B'!E81))),ISNUMBER(SEARCH("PRELIM",UPPER('Coder B'!E81)))),"TRO / Preliminary Injunction",IF(OR(ISNUMBER(SEARCH("MTD",UPPER('Coder B'!E81))),ISNUMBER(SEARCH("DISMISS",UPPER('Coder B'!E81))),ISNUMBER(SEARCH("MJOP",UPPER('Coder B'!E81))),ISNUMBER(SEARCH("PLEAD",UPPER('Coder B'!E81)))),"Motion to Dismiss / Pleadings",IF(OR(ISNUMBER(SEARCH("SJ",UPPER('Coder B'!E81))),ISNUMBER(SEARCH("SUMMARY",UPPER('Coder B'!E81))),ISNUMBER(SEARCH("TRIAL",UPPER('Coder B'!E81))),ISNUMBER(SEARCH("PERMANENT",UPPER('Coder B'!E81)))),"Summary Judgment / Trial","Other / Hybrid / Remand"))))</f>
        <v>Summary Judgment / Trial</v>
      </c>
      <c r="H81" t="str">
        <f>IF('Coder B'!F81=1,"Public",IF('Coder B'!F81=2,"Private",IF('Coder B'!F81=3,"Nonprofit","No company / other")))</f>
        <v>Private</v>
      </c>
      <c r="I81" t="str">
        <f t="shared" si="20"/>
        <v>Private</v>
      </c>
      <c r="J81" t="str">
        <f>IF(LEFT(UPPER(TRIM('Coder B'!I81)),1)="B","Board",IF(LEFT(UPPER(TRIM('Coder B'!I81)),1)="S","Shareholder","Other / Mixed"))</f>
        <v>Shareholder</v>
      </c>
      <c r="K81" t="str">
        <f>IF(LEFT(UPPER(TRIM(CLEAN('Coder B'!G81))),1)="Y","Y",IF(LEFT(UPPER(TRIM(CLEAN('Coder B'!G81))),1)="M","M",IF(LEFT(UPPER(TRIM(CLEAN('Coder B'!G81))),1)="N","N","")))</f>
        <v>N</v>
      </c>
      <c r="L81" t="str">
        <f t="shared" si="21"/>
        <v>N</v>
      </c>
      <c r="M81">
        <f>IF(COUNTIF($B$2:B81,B81)=1,1,0)</f>
        <v>1</v>
      </c>
      <c r="N81" t="str">
        <f t="shared" si="22"/>
        <v>Pre-Coster</v>
      </c>
      <c r="O81" t="str">
        <f t="shared" si="23"/>
        <v/>
      </c>
      <c r="AF81" t="str">
        <f>TRIM('Coder A'!B81)</f>
        <v>Unreported; 2009 WL 4263211; 2009 Del. Ch. LEXIS 199</v>
      </c>
      <c r="AG81" t="str">
        <f>TRIM('Coder A'!A81)</f>
        <v>Levinhar v. MDG Medical, Inc.</v>
      </c>
      <c r="AH81" t="str">
        <f>IF(LEFT(UPPER(TRIM(CLEAN('Coder A'!G81))),1)="Y","Y",IF(LEFT(UPPER(TRIM(CLEAN('Coder A'!G81))),1)="M","M",IF(LEFT(UPPER(TRIM(CLEAN('Coder A'!G81))),1)="N","N","")))</f>
        <v>N</v>
      </c>
      <c r="AI81" t="str">
        <f>IF('Coder A'!E81=1,"Public",IF('Coder A'!E81=2,"Private",IF('Coder A'!E81=3,"Nonprofit","No company / other")))</f>
        <v>Private</v>
      </c>
      <c r="AJ81" t="str">
        <f>IF(LEFT(UPPER(TRIM('Coder A'!I81)),1)="B","Board",IF(LEFT(UPPER(TRIM('Coder A'!I81)),1)="S","Shareholder","Other / Mixed"))</f>
        <v>Board</v>
      </c>
      <c r="AK81" t="str">
        <f>IF(UPPER(TRIM('Coder A'!D81))="S","Delaware Supreme Court","Delaware Court of Chancery")</f>
        <v>Delaware Court of Chancery</v>
      </c>
      <c r="AL81" t="str">
        <f>'Coder A'!F81</f>
        <v>MJOP</v>
      </c>
      <c r="AQ81" t="str">
        <f t="shared" si="24"/>
        <v>N</v>
      </c>
      <c r="AR81" t="str">
        <f t="shared" si="25"/>
        <v>N</v>
      </c>
      <c r="AS81" t="str">
        <f t="shared" si="26"/>
        <v>Definite non-application (N/N)</v>
      </c>
    </row>
    <row r="82" spans="1:45" x14ac:dyDescent="0.2">
      <c r="A82">
        <f t="shared" si="18"/>
        <v>81</v>
      </c>
      <c r="B82" t="str">
        <f>TRIM('Coder B'!A82)</f>
        <v>City of Westland Police &amp; Fire Ret. Sys. v. Axcelis Tech., Inc.</v>
      </c>
      <c r="C82" t="str">
        <f>TRIM('Coder B'!B82)</f>
        <v>Unreported; 2009 WL 3086537; 2009 Del. Ch. LEXIS 173</v>
      </c>
      <c r="D82">
        <f>'Coder B'!C82</f>
        <v>2009</v>
      </c>
      <c r="E82" t="str">
        <f t="shared" si="19"/>
        <v>2000s</v>
      </c>
      <c r="F82" t="str">
        <f>IF(UPPER(TRIM('Coder B'!D82))="S","Delaware Supreme Court","Delaware Court of Chancery")</f>
        <v>Delaware Court of Chancery</v>
      </c>
      <c r="G82" t="str">
        <f>IF(UPPER(TRIM('Coder B'!D82))="S","Appeal (Delaware Supreme Court)",IF(OR(ISNUMBER(SEARCH("TRO",UPPER('Coder B'!E82))),ISNUMBER(SEARCH("PI",UPPER('Coder B'!E82))),ISNUMBER(SEARCH("PRELIM",UPPER('Coder B'!E82)))),"TRO / Preliminary Injunction",IF(OR(ISNUMBER(SEARCH("MTD",UPPER('Coder B'!E82))),ISNUMBER(SEARCH("DISMISS",UPPER('Coder B'!E82))),ISNUMBER(SEARCH("MJOP",UPPER('Coder B'!E82))),ISNUMBER(SEARCH("PLEAD",UPPER('Coder B'!E82)))),"Motion to Dismiss / Pleadings",IF(OR(ISNUMBER(SEARCH("SJ",UPPER('Coder B'!E82))),ISNUMBER(SEARCH("SUMMARY",UPPER('Coder B'!E82))),ISNUMBER(SEARCH("TRIAL",UPPER('Coder B'!E82))),ISNUMBER(SEARCH("PERMANENT",UPPER('Coder B'!E82)))),"Summary Judgment / Trial","Other / Hybrid / Remand"))))</f>
        <v>Summary Judgment / Trial</v>
      </c>
      <c r="H82" t="str">
        <f>IF('Coder B'!F82=1,"Public",IF('Coder B'!F82=2,"Private",IF('Coder B'!F82=3,"Nonprofit","No company / other")))</f>
        <v>Public</v>
      </c>
      <c r="I82" t="str">
        <f t="shared" si="20"/>
        <v>Public</v>
      </c>
      <c r="J82" t="str">
        <f>IF(LEFT(UPPER(TRIM('Coder B'!I82)),1)="B","Board",IF(LEFT(UPPER(TRIM('Coder B'!I82)),1)="S","Shareholder","Other / Mixed"))</f>
        <v>Board</v>
      </c>
      <c r="K82" t="str">
        <f>IF(LEFT(UPPER(TRIM(CLEAN('Coder B'!G82))),1)="Y","Y",IF(LEFT(UPPER(TRIM(CLEAN('Coder B'!G82))),1)="M","M",IF(LEFT(UPPER(TRIM(CLEAN('Coder B'!G82))),1)="N","N","")))</f>
        <v>N</v>
      </c>
      <c r="L82" t="str">
        <f t="shared" si="21"/>
        <v>N</v>
      </c>
      <c r="M82">
        <f>IF(COUNTIF($B$2:B82,B82)=1,1,0)</f>
        <v>0</v>
      </c>
      <c r="N82" t="str">
        <f t="shared" si="22"/>
        <v>Pre-Coster</v>
      </c>
      <c r="O82" t="str">
        <f t="shared" si="23"/>
        <v/>
      </c>
      <c r="AF82" t="str">
        <f>TRIM('Coder A'!B82)</f>
        <v>Unreported; 2009 WL 1099925; 2009 Del. Ch. LEXIS 71</v>
      </c>
      <c r="AG82" t="str">
        <f>TRIM('Coder A'!A82)</f>
        <v>Louisiana Sheriffs' Pension &amp; Relief Fund v. Crane</v>
      </c>
      <c r="AH82" t="str">
        <f>IF(LEFT(UPPER(TRIM(CLEAN('Coder A'!G82))),1)="Y","Y",IF(LEFT(UPPER(TRIM(CLEAN('Coder A'!G82))),1)="M","M",IF(LEFT(UPPER(TRIM(CLEAN('Coder A'!G82))),1)="N","N","")))</f>
        <v>N</v>
      </c>
      <c r="AI82" t="str">
        <f>IF('Coder A'!E82=1,"Public",IF('Coder A'!E82=2,"Private",IF('Coder A'!E82=3,"Nonprofit","No company / other")))</f>
        <v>Public</v>
      </c>
      <c r="AJ82" t="str">
        <f>IF(LEFT(UPPER(TRIM('Coder A'!I82)),1)="B","Board",IF(LEFT(UPPER(TRIM('Coder A'!I82)),1)="S","Shareholder","Other / Mixed"))</f>
        <v>Board</v>
      </c>
      <c r="AK82" t="str">
        <f>IF(UPPER(TRIM('Coder A'!D82))="S","Delaware Supreme Court","Delaware Court of Chancery")</f>
        <v>Delaware Court of Chancery</v>
      </c>
      <c r="AL82" t="str">
        <f>'Coder A'!F82</f>
        <v>Motion to Expedite Proceedings</v>
      </c>
      <c r="AQ82" t="str">
        <f t="shared" si="24"/>
        <v/>
      </c>
      <c r="AR82" t="str">
        <f t="shared" si="25"/>
        <v/>
      </c>
      <c r="AS82" t="str">
        <f t="shared" si="26"/>
        <v/>
      </c>
    </row>
    <row r="83" spans="1:45" x14ac:dyDescent="0.2">
      <c r="A83">
        <f t="shared" si="18"/>
        <v>82</v>
      </c>
      <c r="B83" t="str">
        <f>TRIM('Coder B'!A83)</f>
        <v>Levinhar v. MDG Medical, Inc.</v>
      </c>
      <c r="C83" t="str">
        <f>TRIM('Coder B'!B83)</f>
        <v>Unreported; 2009 WL 4263211; 2009 Del. Ch. LEXIS 199</v>
      </c>
      <c r="D83">
        <f>'Coder B'!C83</f>
        <v>2009</v>
      </c>
      <c r="E83" t="str">
        <f t="shared" si="19"/>
        <v>2000s</v>
      </c>
      <c r="F83" t="str">
        <f>IF(UPPER(TRIM('Coder B'!D83))="S","Delaware Supreme Court","Delaware Court of Chancery")</f>
        <v>Delaware Court of Chancery</v>
      </c>
      <c r="G83" t="str">
        <f>IF(UPPER(TRIM('Coder B'!D83))="S","Appeal (Delaware Supreme Court)",IF(OR(ISNUMBER(SEARCH("TRO",UPPER('Coder B'!E83))),ISNUMBER(SEARCH("PI",UPPER('Coder B'!E83))),ISNUMBER(SEARCH("PRELIM",UPPER('Coder B'!E83)))),"TRO / Preliminary Injunction",IF(OR(ISNUMBER(SEARCH("MTD",UPPER('Coder B'!E83))),ISNUMBER(SEARCH("DISMISS",UPPER('Coder B'!E83))),ISNUMBER(SEARCH("MJOP",UPPER('Coder B'!E83))),ISNUMBER(SEARCH("PLEAD",UPPER('Coder B'!E83)))),"Motion to Dismiss / Pleadings",IF(OR(ISNUMBER(SEARCH("SJ",UPPER('Coder B'!E83))),ISNUMBER(SEARCH("SUMMARY",UPPER('Coder B'!E83))),ISNUMBER(SEARCH("TRIAL",UPPER('Coder B'!E83))),ISNUMBER(SEARCH("PERMANENT",UPPER('Coder B'!E83)))),"Summary Judgment / Trial","Other / Hybrid / Remand"))))</f>
        <v>Motion to Dismiss / Pleadings</v>
      </c>
      <c r="H83" t="str">
        <f>IF('Coder B'!F83=1,"Public",IF('Coder B'!F83=2,"Private",IF('Coder B'!F83=3,"Nonprofit","No company / other")))</f>
        <v>Private</v>
      </c>
      <c r="I83" t="str">
        <f t="shared" si="20"/>
        <v>Private</v>
      </c>
      <c r="J83" t="str">
        <f>IF(LEFT(UPPER(TRIM('Coder B'!I83)),1)="B","Board",IF(LEFT(UPPER(TRIM('Coder B'!I83)),1)="S","Shareholder","Other / Mixed"))</f>
        <v>Board</v>
      </c>
      <c r="K83" t="str">
        <f>IF(LEFT(UPPER(TRIM(CLEAN('Coder B'!G83))),1)="Y","Y",IF(LEFT(UPPER(TRIM(CLEAN('Coder B'!G83))),1)="M","M",IF(LEFT(UPPER(TRIM(CLEAN('Coder B'!G83))),1)="N","N","")))</f>
        <v>N</v>
      </c>
      <c r="L83" t="str">
        <f t="shared" si="21"/>
        <v>N</v>
      </c>
      <c r="M83">
        <f>IF(COUNTIF($B$2:B83,B83)=1,1,0)</f>
        <v>1</v>
      </c>
      <c r="N83" t="str">
        <f t="shared" si="22"/>
        <v>Pre-Coster</v>
      </c>
      <c r="O83" t="str">
        <f t="shared" si="23"/>
        <v/>
      </c>
      <c r="AF83" t="str">
        <f>TRIM('Coder A'!B83)</f>
        <v>Unreported; 2009 WL 1856460; 2009 Del. Ch. LEXIS 114</v>
      </c>
      <c r="AG83" t="str">
        <f>TRIM('Coder A'!A83)</f>
        <v>Rosen v. Wind Sys., Inc.</v>
      </c>
      <c r="AH83" t="str">
        <f>IF(LEFT(UPPER(TRIM(CLEAN('Coder A'!G83))),1)="Y","Y",IF(LEFT(UPPER(TRIM(CLEAN('Coder A'!G83))),1)="M","M",IF(LEFT(UPPER(TRIM(CLEAN('Coder A'!G83))),1)="N","N","")))</f>
        <v>N</v>
      </c>
      <c r="AI83" t="str">
        <f>IF('Coder A'!E83=1,"Public",IF('Coder A'!E83=2,"Private",IF('Coder A'!E83=3,"Nonprofit","No company / other")))</f>
        <v>Public</v>
      </c>
      <c r="AJ83" t="str">
        <f>IF(LEFT(UPPER(TRIM('Coder A'!I83)),1)="B","Board",IF(LEFT(UPPER(TRIM('Coder A'!I83)),1)="S","Shareholder","Other / Mixed"))</f>
        <v>Shareholder</v>
      </c>
      <c r="AK83" t="str">
        <f>IF(UPPER(TRIM('Coder A'!D83))="S","Delaware Supreme Court","Delaware Court of Chancery")</f>
        <v>Delaware Court of Chancery</v>
      </c>
      <c r="AL83" t="str">
        <f>'Coder A'!F83</f>
        <v>MTD</v>
      </c>
      <c r="AQ83" t="str">
        <f t="shared" si="24"/>
        <v>N</v>
      </c>
      <c r="AR83" t="str">
        <f t="shared" si="25"/>
        <v>N</v>
      </c>
      <c r="AS83" t="str">
        <f t="shared" si="26"/>
        <v>Definite non-application (N/N)</v>
      </c>
    </row>
    <row r="84" spans="1:45" x14ac:dyDescent="0.2">
      <c r="A84">
        <f t="shared" si="18"/>
        <v>83</v>
      </c>
      <c r="B84" t="str">
        <f>TRIM('Coder B'!A84)</f>
        <v>Louisiana Sheriffs' Pension &amp; Relief Fund v. Crane</v>
      </c>
      <c r="C84" t="str">
        <f>TRIM('Coder B'!B84)</f>
        <v>Unreported; 2009 WL 1099925; 2009 Del. Ch. LEXIS 71</v>
      </c>
      <c r="D84">
        <f>'Coder B'!C84</f>
        <v>2009</v>
      </c>
      <c r="E84" t="str">
        <f t="shared" si="19"/>
        <v>2000s</v>
      </c>
      <c r="F84" t="str">
        <f>IF(UPPER(TRIM('Coder B'!D84))="S","Delaware Supreme Court","Delaware Court of Chancery")</f>
        <v>Delaware Court of Chancery</v>
      </c>
      <c r="G84" t="str">
        <f>IF(UPPER(TRIM('Coder B'!D84))="S","Appeal (Delaware Supreme Court)",IF(OR(ISNUMBER(SEARCH("TRO",UPPER('Coder B'!E84))),ISNUMBER(SEARCH("PI",UPPER('Coder B'!E84))),ISNUMBER(SEARCH("PRELIM",UPPER('Coder B'!E84)))),"TRO / Preliminary Injunction",IF(OR(ISNUMBER(SEARCH("MTD",UPPER('Coder B'!E84))),ISNUMBER(SEARCH("DISMISS",UPPER('Coder B'!E84))),ISNUMBER(SEARCH("MJOP",UPPER('Coder B'!E84))),ISNUMBER(SEARCH("PLEAD",UPPER('Coder B'!E84)))),"Motion to Dismiss / Pleadings",IF(OR(ISNUMBER(SEARCH("SJ",UPPER('Coder B'!E84))),ISNUMBER(SEARCH("SUMMARY",UPPER('Coder B'!E84))),ISNUMBER(SEARCH("TRIAL",UPPER('Coder B'!E84))),ISNUMBER(SEARCH("PERMANENT",UPPER('Coder B'!E84)))),"Summary Judgment / Trial","Other / Hybrid / Remand"))))</f>
        <v>Other / Hybrid / Remand</v>
      </c>
      <c r="H84" t="str">
        <f>IF('Coder B'!F84=1,"Public",IF('Coder B'!F84=2,"Private",IF('Coder B'!F84=3,"Nonprofit","No company / other")))</f>
        <v>Public</v>
      </c>
      <c r="I84" t="str">
        <f t="shared" si="20"/>
        <v>Public</v>
      </c>
      <c r="J84" t="str">
        <f>IF(LEFT(UPPER(TRIM('Coder B'!I84)),1)="B","Board",IF(LEFT(UPPER(TRIM('Coder B'!I84)),1)="S","Shareholder","Other / Mixed"))</f>
        <v>Board</v>
      </c>
      <c r="K84" t="str">
        <f>IF(LEFT(UPPER(TRIM(CLEAN('Coder B'!G84))),1)="Y","Y",IF(LEFT(UPPER(TRIM(CLEAN('Coder B'!G84))),1)="M","M",IF(LEFT(UPPER(TRIM(CLEAN('Coder B'!G84))),1)="N","N","")))</f>
        <v>N</v>
      </c>
      <c r="L84" t="str">
        <f t="shared" si="21"/>
        <v>N</v>
      </c>
      <c r="M84">
        <f>IF(COUNTIF($B$2:B84,B84)=1,1,0)</f>
        <v>1</v>
      </c>
      <c r="N84" t="str">
        <f t="shared" si="22"/>
        <v>Pre-Coster</v>
      </c>
      <c r="O84" t="str">
        <f t="shared" si="23"/>
        <v/>
      </c>
      <c r="AF84" t="str">
        <f>TRIM('Coder A'!B84)</f>
        <v>983 A.2d 304</v>
      </c>
      <c r="AG84" t="str">
        <f>TRIM('Coder A'!A84)</f>
        <v>San Antonio Fire &amp; Police Pension Fund v. Amylin Pharms., Inc.</v>
      </c>
      <c r="AH84" t="str">
        <f>IF(LEFT(UPPER(TRIM(CLEAN('Coder A'!G84))),1)="Y","Y",IF(LEFT(UPPER(TRIM(CLEAN('Coder A'!G84))),1)="M","M",IF(LEFT(UPPER(TRIM(CLEAN('Coder A'!G84))),1)="N","N","")))</f>
        <v>N</v>
      </c>
      <c r="AI84" t="str">
        <f>IF('Coder A'!E84=1,"Public",IF('Coder A'!E84=2,"Private",IF('Coder A'!E84=3,"Nonprofit","No company / other")))</f>
        <v>Public</v>
      </c>
      <c r="AJ84" t="str">
        <f>IF(LEFT(UPPER(TRIM('Coder A'!I84)),1)="B","Board",IF(LEFT(UPPER(TRIM('Coder A'!I84)),1)="S","Shareholder","Other / Mixed"))</f>
        <v>Board</v>
      </c>
      <c r="AK84" t="str">
        <f>IF(UPPER(TRIM('Coder A'!D84))="S","Delaware Supreme Court","Delaware Court of Chancery")</f>
        <v>Delaware Court of Chancery</v>
      </c>
      <c r="AL84" t="str">
        <f>'Coder A'!F84</f>
        <v xml:space="preserve">Trial </v>
      </c>
      <c r="AQ84" t="str">
        <f t="shared" si="24"/>
        <v>N</v>
      </c>
      <c r="AR84" t="str">
        <f t="shared" si="25"/>
        <v>N</v>
      </c>
      <c r="AS84" t="str">
        <f t="shared" si="26"/>
        <v>Definite non-application (N/N)</v>
      </c>
    </row>
    <row r="85" spans="1:45" x14ac:dyDescent="0.2">
      <c r="A85">
        <f t="shared" si="18"/>
        <v>84</v>
      </c>
      <c r="B85" t="str">
        <f>TRIM('Coder B'!A85)</f>
        <v>Rosen v. Wind Sys., Inc.</v>
      </c>
      <c r="C85" t="str">
        <f>TRIM('Coder B'!B85)</f>
        <v>Unreported; 2009 WL 1856460; 2009 Del. Ch. LEXIS 114</v>
      </c>
      <c r="D85">
        <f>'Coder B'!C85</f>
        <v>2009</v>
      </c>
      <c r="E85" t="str">
        <f t="shared" si="19"/>
        <v>2000s</v>
      </c>
      <c r="F85" t="str">
        <f>IF(UPPER(TRIM('Coder B'!D85))="S","Delaware Supreme Court","Delaware Court of Chancery")</f>
        <v>Delaware Court of Chancery</v>
      </c>
      <c r="G85" t="str">
        <f>IF(UPPER(TRIM('Coder B'!D85))="S","Appeal (Delaware Supreme Court)",IF(OR(ISNUMBER(SEARCH("TRO",UPPER('Coder B'!E85))),ISNUMBER(SEARCH("PI",UPPER('Coder B'!E85))),ISNUMBER(SEARCH("PRELIM",UPPER('Coder B'!E85)))),"TRO / Preliminary Injunction",IF(OR(ISNUMBER(SEARCH("MTD",UPPER('Coder B'!E85))),ISNUMBER(SEARCH("DISMISS",UPPER('Coder B'!E85))),ISNUMBER(SEARCH("MJOP",UPPER('Coder B'!E85))),ISNUMBER(SEARCH("PLEAD",UPPER('Coder B'!E85)))),"Motion to Dismiss / Pleadings",IF(OR(ISNUMBER(SEARCH("SJ",UPPER('Coder B'!E85))),ISNUMBER(SEARCH("SUMMARY",UPPER('Coder B'!E85))),ISNUMBER(SEARCH("TRIAL",UPPER('Coder B'!E85))),ISNUMBER(SEARCH("PERMANENT",UPPER('Coder B'!E85)))),"Summary Judgment / Trial","Other / Hybrid / Remand"))))</f>
        <v>Motion to Dismiss / Pleadings</v>
      </c>
      <c r="H85" t="str">
        <f>IF('Coder B'!F85=1,"Public",IF('Coder B'!F85=2,"Private",IF('Coder B'!F85=3,"Nonprofit","No company / other")))</f>
        <v>Public</v>
      </c>
      <c r="I85" t="str">
        <f t="shared" si="20"/>
        <v>Public</v>
      </c>
      <c r="J85" t="str">
        <f>IF(LEFT(UPPER(TRIM('Coder B'!I85)),1)="B","Board",IF(LEFT(UPPER(TRIM('Coder B'!I85)),1)="S","Shareholder","Other / Mixed"))</f>
        <v>Shareholder</v>
      </c>
      <c r="K85" t="str">
        <f>IF(LEFT(UPPER(TRIM(CLEAN('Coder B'!G85))),1)="Y","Y",IF(LEFT(UPPER(TRIM(CLEAN('Coder B'!G85))),1)="M","M",IF(LEFT(UPPER(TRIM(CLEAN('Coder B'!G85))),1)="N","N","")))</f>
        <v>N</v>
      </c>
      <c r="L85" t="str">
        <f t="shared" si="21"/>
        <v>N</v>
      </c>
      <c r="M85">
        <f>IF(COUNTIF($B$2:B85,B85)=1,1,0)</f>
        <v>1</v>
      </c>
      <c r="N85" t="str">
        <f t="shared" si="22"/>
        <v>Pre-Coster</v>
      </c>
      <c r="O85" t="str">
        <f t="shared" si="23"/>
        <v/>
      </c>
      <c r="AF85" t="str">
        <f>TRIM('Coder A'!B85)</f>
        <v>Unreported; 2010 WL 3960599; 2010 Del. Ch. LEXIS 206</v>
      </c>
      <c r="AG85" t="str">
        <f>TRIM('Coder A'!A85)</f>
        <v>Airgas, Inc. v. Air Prods. and Chems., Inc.</v>
      </c>
      <c r="AH85" t="str">
        <f>IF(LEFT(UPPER(TRIM(CLEAN('Coder A'!G85))),1)="Y","Y",IF(LEFT(UPPER(TRIM(CLEAN('Coder A'!G85))),1)="M","M",IF(LEFT(UPPER(TRIM(CLEAN('Coder A'!G85))),1)="N","N","")))</f>
        <v>N</v>
      </c>
      <c r="AI85" t="str">
        <f>IF('Coder A'!E85=1,"Public",IF('Coder A'!E85=2,"Private",IF('Coder A'!E85=3,"Nonprofit","No company / other")))</f>
        <v>Public</v>
      </c>
      <c r="AJ85" t="str">
        <f>IF(LEFT(UPPER(TRIM('Coder A'!I85)),1)="B","Board",IF(LEFT(UPPER(TRIM('Coder A'!I85)),1)="S","Shareholder","Other / Mixed"))</f>
        <v>Shareholder</v>
      </c>
      <c r="AK85" t="str">
        <f>IF(UPPER(TRIM('Coder A'!D85))="S","Delaware Supreme Court","Delaware Court of Chancery")</f>
        <v>Delaware Court of Chancery</v>
      </c>
      <c r="AL85" t="str">
        <f>'Coder A'!F85</f>
        <v>MJOP</v>
      </c>
      <c r="AQ85" t="str">
        <f t="shared" si="24"/>
        <v>N</v>
      </c>
      <c r="AR85" t="str">
        <f t="shared" si="25"/>
        <v>N</v>
      </c>
      <c r="AS85" t="str">
        <f t="shared" si="26"/>
        <v>Definite non-application (N/N)</v>
      </c>
    </row>
    <row r="86" spans="1:45" x14ac:dyDescent="0.2">
      <c r="A86">
        <f t="shared" si="18"/>
        <v>85</v>
      </c>
      <c r="B86" t="str">
        <f>TRIM('Coder B'!A86)</f>
        <v>San Antonio Fire &amp; Police Pension Fund v. Amylin Pharms., Inc.</v>
      </c>
      <c r="C86" t="str">
        <f>TRIM('Coder B'!B86)</f>
        <v>983 A.2d 304</v>
      </c>
      <c r="D86">
        <f>'Coder B'!C86</f>
        <v>2009</v>
      </c>
      <c r="E86" t="str">
        <f t="shared" si="19"/>
        <v>2000s</v>
      </c>
      <c r="F86" t="str">
        <f>IF(UPPER(TRIM('Coder B'!D86))="S","Delaware Supreme Court","Delaware Court of Chancery")</f>
        <v>Delaware Court of Chancery</v>
      </c>
      <c r="G86" t="str">
        <f>IF(UPPER(TRIM('Coder B'!D86))="S","Appeal (Delaware Supreme Court)",IF(OR(ISNUMBER(SEARCH("TRO",UPPER('Coder B'!E86))),ISNUMBER(SEARCH("PI",UPPER('Coder B'!E86))),ISNUMBER(SEARCH("PRELIM",UPPER('Coder B'!E86)))),"TRO / Preliminary Injunction",IF(OR(ISNUMBER(SEARCH("MTD",UPPER('Coder B'!E86))),ISNUMBER(SEARCH("DISMISS",UPPER('Coder B'!E86))),ISNUMBER(SEARCH("MJOP",UPPER('Coder B'!E86))),ISNUMBER(SEARCH("PLEAD",UPPER('Coder B'!E86)))),"Motion to Dismiss / Pleadings",IF(OR(ISNUMBER(SEARCH("SJ",UPPER('Coder B'!E86))),ISNUMBER(SEARCH("SUMMARY",UPPER('Coder B'!E86))),ISNUMBER(SEARCH("TRIAL",UPPER('Coder B'!E86))),ISNUMBER(SEARCH("PERMANENT",UPPER('Coder B'!E86)))),"Summary Judgment / Trial","Other / Hybrid / Remand"))))</f>
        <v>Summary Judgment / Trial</v>
      </c>
      <c r="H86" t="str">
        <f>IF('Coder B'!F86=1,"Public",IF('Coder B'!F86=2,"Private",IF('Coder B'!F86=3,"Nonprofit","No company / other")))</f>
        <v>Public</v>
      </c>
      <c r="I86" t="str">
        <f t="shared" si="20"/>
        <v>Public</v>
      </c>
      <c r="J86" t="str">
        <f>IF(LEFT(UPPER(TRIM('Coder B'!I86)),1)="B","Board",IF(LEFT(UPPER(TRIM('Coder B'!I86)),1)="S","Shareholder","Other / Mixed"))</f>
        <v>Board</v>
      </c>
      <c r="K86" t="str">
        <f>IF(LEFT(UPPER(TRIM(CLEAN('Coder B'!G86))),1)="Y","Y",IF(LEFT(UPPER(TRIM(CLEAN('Coder B'!G86))),1)="M","M",IF(LEFT(UPPER(TRIM(CLEAN('Coder B'!G86))),1)="N","N","")))</f>
        <v>N</v>
      </c>
      <c r="L86" t="str">
        <f t="shared" si="21"/>
        <v>N</v>
      </c>
      <c r="M86">
        <f>IF(COUNTIF($B$2:B86,B86)=1,1,0)</f>
        <v>1</v>
      </c>
      <c r="N86" t="str">
        <f t="shared" si="22"/>
        <v>Pre-Coster</v>
      </c>
      <c r="O86" t="str">
        <f t="shared" si="23"/>
        <v/>
      </c>
      <c r="AF86" t="str">
        <f>TRIM('Coder A'!B86)</f>
        <v>1 A.3d 281</v>
      </c>
      <c r="AG86" t="str">
        <f>TRIM('Coder A'!A86)</f>
        <v>City of Westland Police &amp; Fire Ret. Sys. v. Axcelis Tech., Inc.</v>
      </c>
      <c r="AH86" t="str">
        <f>IF(LEFT(UPPER(TRIM(CLEAN('Coder A'!G86))),1)="Y","Y",IF(LEFT(UPPER(TRIM(CLEAN('Coder A'!G86))),1)="M","M",IF(LEFT(UPPER(TRIM(CLEAN('Coder A'!G86))),1)="N","N","")))</f>
        <v>N</v>
      </c>
      <c r="AI86" t="str">
        <f>IF('Coder A'!E86=1,"Public",IF('Coder A'!E86=2,"Private",IF('Coder A'!E86=3,"Nonprofit","No company / other")))</f>
        <v>Public</v>
      </c>
      <c r="AJ86" t="str">
        <f>IF(LEFT(UPPER(TRIM('Coder A'!I86)),1)="B","Board",IF(LEFT(UPPER(TRIM('Coder A'!I86)),1)="S","Shareholder","Other / Mixed"))</f>
        <v>Board</v>
      </c>
      <c r="AK86" t="str">
        <f>IF(UPPER(TRIM('Coder A'!D86))="S","Delaware Supreme Court","Delaware Court of Chancery")</f>
        <v>Delaware Supreme Court</v>
      </c>
      <c r="AL86" t="str">
        <f>'Coder A'!F86</f>
        <v>Trial</v>
      </c>
      <c r="AQ86" t="str">
        <f t="shared" si="24"/>
        <v>N</v>
      </c>
      <c r="AR86" t="str">
        <f t="shared" si="25"/>
        <v>N</v>
      </c>
      <c r="AS86" t="str">
        <f t="shared" si="26"/>
        <v>Definite non-application (N/N)</v>
      </c>
    </row>
    <row r="87" spans="1:45" x14ac:dyDescent="0.2">
      <c r="A87">
        <f t="shared" si="18"/>
        <v>86</v>
      </c>
      <c r="B87" t="str">
        <f>TRIM('Coder B'!A87)</f>
        <v>Airgas, Inc. v. Air Prods. and Chems., Inc.</v>
      </c>
      <c r="C87" t="str">
        <f>TRIM('Coder B'!B87)</f>
        <v>Unreported; 2010 WL 3960599; 2010 Del. Ch. LEXIS 206</v>
      </c>
      <c r="D87">
        <f>'Coder B'!C87</f>
        <v>2010</v>
      </c>
      <c r="E87" t="str">
        <f t="shared" si="19"/>
        <v>2010s</v>
      </c>
      <c r="F87" t="str">
        <f>IF(UPPER(TRIM('Coder B'!D87))="S","Delaware Supreme Court","Delaware Court of Chancery")</f>
        <v>Delaware Court of Chancery</v>
      </c>
      <c r="G87" t="str">
        <f>IF(UPPER(TRIM('Coder B'!D87))="S","Appeal (Delaware Supreme Court)",IF(OR(ISNUMBER(SEARCH("TRO",UPPER('Coder B'!E87))),ISNUMBER(SEARCH("PI",UPPER('Coder B'!E87))),ISNUMBER(SEARCH("PRELIM",UPPER('Coder B'!E87)))),"TRO / Preliminary Injunction",IF(OR(ISNUMBER(SEARCH("MTD",UPPER('Coder B'!E87))),ISNUMBER(SEARCH("DISMISS",UPPER('Coder B'!E87))),ISNUMBER(SEARCH("MJOP",UPPER('Coder B'!E87))),ISNUMBER(SEARCH("PLEAD",UPPER('Coder B'!E87)))),"Motion to Dismiss / Pleadings",IF(OR(ISNUMBER(SEARCH("SJ",UPPER('Coder B'!E87))),ISNUMBER(SEARCH("SUMMARY",UPPER('Coder B'!E87))),ISNUMBER(SEARCH("TRIAL",UPPER('Coder B'!E87))),ISNUMBER(SEARCH("PERMANENT",UPPER('Coder B'!E87)))),"Summary Judgment / Trial","Other / Hybrid / Remand"))))</f>
        <v>Motion to Dismiss / Pleadings</v>
      </c>
      <c r="H87" t="str">
        <f>IF('Coder B'!F87=1,"Public",IF('Coder B'!F87=2,"Private",IF('Coder B'!F87=3,"Nonprofit","No company / other")))</f>
        <v>Public</v>
      </c>
      <c r="I87" t="str">
        <f t="shared" si="20"/>
        <v>Public</v>
      </c>
      <c r="J87" t="str">
        <f>IF(LEFT(UPPER(TRIM('Coder B'!I87)),1)="B","Board",IF(LEFT(UPPER(TRIM('Coder B'!I87)),1)="S","Shareholder","Other / Mixed"))</f>
        <v>Shareholder</v>
      </c>
      <c r="K87" t="str">
        <f>IF(LEFT(UPPER(TRIM(CLEAN('Coder B'!G87))),1)="Y","Y",IF(LEFT(UPPER(TRIM(CLEAN('Coder B'!G87))),1)="M","M",IF(LEFT(UPPER(TRIM(CLEAN('Coder B'!G87))),1)="N","N","")))</f>
        <v>N</v>
      </c>
      <c r="L87" t="str">
        <f t="shared" si="21"/>
        <v>N</v>
      </c>
      <c r="M87">
        <f>IF(COUNTIF($B$2:B87,B87)=1,1,0)</f>
        <v>1</v>
      </c>
      <c r="N87" t="str">
        <f t="shared" si="22"/>
        <v>Pre-Coster</v>
      </c>
      <c r="O87" t="str">
        <f t="shared" si="23"/>
        <v/>
      </c>
      <c r="AF87" t="str">
        <f>TRIM('Coder A'!B87)</f>
        <v>992 A.2d 377</v>
      </c>
      <c r="AG87" t="str">
        <f>TRIM('Coder A'!A87)</f>
        <v>Crown EMAK Partners, LLC v. Kurz</v>
      </c>
      <c r="AH87" t="str">
        <f>IF(LEFT(UPPER(TRIM(CLEAN('Coder A'!G87))),1)="Y","Y",IF(LEFT(UPPER(TRIM(CLEAN('Coder A'!G87))),1)="M","M",IF(LEFT(UPPER(TRIM(CLEAN('Coder A'!G87))),1)="N","N","")))</f>
        <v>N</v>
      </c>
      <c r="AI87" t="str">
        <f>IF('Coder A'!E87=1,"Public",IF('Coder A'!E87=2,"Private",IF('Coder A'!E87=3,"Nonprofit","No company / other")))</f>
        <v>Public</v>
      </c>
      <c r="AJ87" t="str">
        <f>IF(LEFT(UPPER(TRIM('Coder A'!I87)),1)="B","Board",IF(LEFT(UPPER(TRIM('Coder A'!I87)),1)="S","Shareholder","Other / Mixed"))</f>
        <v>Shareholder</v>
      </c>
      <c r="AK87" t="str">
        <f>IF(UPPER(TRIM('Coder A'!D87))="S","Delaware Supreme Court","Delaware Court of Chancery")</f>
        <v>Delaware Supreme Court</v>
      </c>
      <c r="AL87" t="str">
        <f>'Coder A'!F87</f>
        <v>Trial</v>
      </c>
      <c r="AQ87" t="str">
        <f t="shared" si="24"/>
        <v>N</v>
      </c>
      <c r="AR87" t="str">
        <f t="shared" si="25"/>
        <v>N</v>
      </c>
      <c r="AS87" t="str">
        <f t="shared" si="26"/>
        <v>Definite non-application (N/N)</v>
      </c>
    </row>
    <row r="88" spans="1:45" x14ac:dyDescent="0.2">
      <c r="A88">
        <f t="shared" si="18"/>
        <v>87</v>
      </c>
      <c r="B88" t="str">
        <f>TRIM('Coder B'!A88)</f>
        <v>Crown EMAK Partners, LLC v. Kurz</v>
      </c>
      <c r="C88" t="str">
        <f>TRIM('Coder B'!B88)</f>
        <v>992 A.2d 377</v>
      </c>
      <c r="D88">
        <f>'Coder B'!C88</f>
        <v>2010</v>
      </c>
      <c r="E88" t="str">
        <f t="shared" si="19"/>
        <v>2010s</v>
      </c>
      <c r="F88" t="str">
        <f>IF(UPPER(TRIM('Coder B'!D88))="S","Delaware Supreme Court","Delaware Court of Chancery")</f>
        <v>Delaware Supreme Court</v>
      </c>
      <c r="G88" t="str">
        <f>IF(UPPER(TRIM('Coder B'!D88))="S","Appeal (Delaware Supreme Court)",IF(OR(ISNUMBER(SEARCH("TRO",UPPER('Coder B'!E88))),ISNUMBER(SEARCH("PI",UPPER('Coder B'!E88))),ISNUMBER(SEARCH("PRELIM",UPPER('Coder B'!E88)))),"TRO / Preliminary Injunction",IF(OR(ISNUMBER(SEARCH("MTD",UPPER('Coder B'!E88))),ISNUMBER(SEARCH("DISMISS",UPPER('Coder B'!E88))),ISNUMBER(SEARCH("MJOP",UPPER('Coder B'!E88))),ISNUMBER(SEARCH("PLEAD",UPPER('Coder B'!E88)))),"Motion to Dismiss / Pleadings",IF(OR(ISNUMBER(SEARCH("SJ",UPPER('Coder B'!E88))),ISNUMBER(SEARCH("SUMMARY",UPPER('Coder B'!E88))),ISNUMBER(SEARCH("TRIAL",UPPER('Coder B'!E88))),ISNUMBER(SEARCH("PERMANENT",UPPER('Coder B'!E88)))),"Summary Judgment / Trial","Other / Hybrid / Remand"))))</f>
        <v>Appeal (Delaware Supreme Court)</v>
      </c>
      <c r="H88" t="str">
        <f>IF('Coder B'!F88=1,"Public",IF('Coder B'!F88=2,"Private",IF('Coder B'!F88=3,"Nonprofit","No company / other")))</f>
        <v>Public</v>
      </c>
      <c r="I88" t="str">
        <f t="shared" si="20"/>
        <v>Public</v>
      </c>
      <c r="J88" t="str">
        <f>IF(LEFT(UPPER(TRIM('Coder B'!I88)),1)="B","Board",IF(LEFT(UPPER(TRIM('Coder B'!I88)),1)="S","Shareholder","Other / Mixed"))</f>
        <v>Shareholder</v>
      </c>
      <c r="K88" t="str">
        <f>IF(LEFT(UPPER(TRIM(CLEAN('Coder B'!G88))),1)="Y","Y",IF(LEFT(UPPER(TRIM(CLEAN('Coder B'!G88))),1)="M","M",IF(LEFT(UPPER(TRIM(CLEAN('Coder B'!G88))),1)="N","N","")))</f>
        <v>N</v>
      </c>
      <c r="L88" t="str">
        <f t="shared" si="21"/>
        <v>N</v>
      </c>
      <c r="M88">
        <f>IF(COUNTIF($B$2:B88,B88)=1,1,0)</f>
        <v>1</v>
      </c>
      <c r="N88" t="str">
        <f t="shared" si="22"/>
        <v>Pre-Coster</v>
      </c>
      <c r="O88" t="str">
        <f t="shared" si="23"/>
        <v/>
      </c>
      <c r="AF88" t="str">
        <f>TRIM('Coder A'!B88)</f>
        <v>Unreported; 2010 WL 1843706; 2010 Del. Ch. LEXIS 83</v>
      </c>
      <c r="AG88" t="str">
        <f>TRIM('Coder A'!A88)</f>
        <v>Friends of Village of Cinderberry v. Village of Cinderberry Property Owners Ass'n, Inc.</v>
      </c>
      <c r="AH88" t="str">
        <f>IF(LEFT(UPPER(TRIM(CLEAN('Coder A'!G88))),1)="Y","Y",IF(LEFT(UPPER(TRIM(CLEAN('Coder A'!G88))),1)="M","M",IF(LEFT(UPPER(TRIM(CLEAN('Coder A'!G88))),1)="N","N","")))</f>
        <v>N</v>
      </c>
      <c r="AI88" t="str">
        <f>IF('Coder A'!E88=1,"Public",IF('Coder A'!E88=2,"Private",IF('Coder A'!E88=3,"Nonprofit","No company / other")))</f>
        <v>Nonprofit</v>
      </c>
      <c r="AJ88" t="str">
        <f>IF(LEFT(UPPER(TRIM('Coder A'!I88)),1)="B","Board",IF(LEFT(UPPER(TRIM('Coder A'!I88)),1)="S","Shareholder","Other / Mixed"))</f>
        <v>Shareholder</v>
      </c>
      <c r="AK88" t="str">
        <f>IF(UPPER(TRIM('Coder A'!D88))="S","Delaware Supreme Court","Delaware Court of Chancery")</f>
        <v>Delaware Court of Chancery</v>
      </c>
      <c r="AL88" t="str">
        <f>'Coder A'!F88</f>
        <v>SJ</v>
      </c>
      <c r="AQ88" t="str">
        <f t="shared" si="24"/>
        <v>N</v>
      </c>
      <c r="AR88" t="str">
        <f t="shared" si="25"/>
        <v>N</v>
      </c>
      <c r="AS88" t="str">
        <f t="shared" si="26"/>
        <v>Definite non-application (N/N)</v>
      </c>
    </row>
    <row r="89" spans="1:45" x14ac:dyDescent="0.2">
      <c r="A89">
        <f t="shared" si="18"/>
        <v>88</v>
      </c>
      <c r="B89" t="str">
        <f>TRIM('Coder B'!A89)</f>
        <v>In re Inergy L.P. Unitholder Litig.</v>
      </c>
      <c r="C89" t="str">
        <f>TRIM('Coder B'!B89)</f>
        <v>Unreported; 2010 WL 4273197; 2010 Del. Ch. LEXIS 217</v>
      </c>
      <c r="D89">
        <f>'Coder B'!C89</f>
        <v>2010</v>
      </c>
      <c r="E89" t="str">
        <f t="shared" si="19"/>
        <v>2010s</v>
      </c>
      <c r="F89" t="str">
        <f>IF(UPPER(TRIM('Coder B'!D89))="S","Delaware Supreme Court","Delaware Court of Chancery")</f>
        <v>Delaware Court of Chancery</v>
      </c>
      <c r="G89" t="str">
        <f>IF(UPPER(TRIM('Coder B'!D89))="S","Appeal (Delaware Supreme Court)",IF(OR(ISNUMBER(SEARCH("TRO",UPPER('Coder B'!E89))),ISNUMBER(SEARCH("PI",UPPER('Coder B'!E89))),ISNUMBER(SEARCH("PRELIM",UPPER('Coder B'!E89)))),"TRO / Preliminary Injunction",IF(OR(ISNUMBER(SEARCH("MTD",UPPER('Coder B'!E89))),ISNUMBER(SEARCH("DISMISS",UPPER('Coder B'!E89))),ISNUMBER(SEARCH("MJOP",UPPER('Coder B'!E89))),ISNUMBER(SEARCH("PLEAD",UPPER('Coder B'!E89)))),"Motion to Dismiss / Pleadings",IF(OR(ISNUMBER(SEARCH("SJ",UPPER('Coder B'!E89))),ISNUMBER(SEARCH("SUMMARY",UPPER('Coder B'!E89))),ISNUMBER(SEARCH("TRIAL",UPPER('Coder B'!E89))),ISNUMBER(SEARCH("PERMANENT",UPPER('Coder B'!E89)))),"Summary Judgment / Trial","Other / Hybrid / Remand"))))</f>
        <v>TRO / Preliminary Injunction</v>
      </c>
      <c r="H89" t="str">
        <f>IF('Coder B'!F89=1,"Public",IF('Coder B'!F89=2,"Private",IF('Coder B'!F89=3,"Nonprofit","No company / other")))</f>
        <v>Public</v>
      </c>
      <c r="I89" t="str">
        <f t="shared" si="20"/>
        <v>Public</v>
      </c>
      <c r="J89" t="str">
        <f>IF(LEFT(UPPER(TRIM('Coder B'!I89)),1)="B","Board",IF(LEFT(UPPER(TRIM('Coder B'!I89)),1)="S","Shareholder","Other / Mixed"))</f>
        <v>Board</v>
      </c>
      <c r="K89" t="str">
        <f>IF(LEFT(UPPER(TRIM(CLEAN('Coder B'!G89))),1)="Y","Y",IF(LEFT(UPPER(TRIM(CLEAN('Coder B'!G89))),1)="M","M",IF(LEFT(UPPER(TRIM(CLEAN('Coder B'!G89))),1)="N","N","")))</f>
        <v>N</v>
      </c>
      <c r="L89" t="str">
        <f t="shared" si="21"/>
        <v>N</v>
      </c>
      <c r="M89">
        <f>IF(COUNTIF($B$2:B89,B89)=1,1,0)</f>
        <v>1</v>
      </c>
      <c r="N89" t="str">
        <f t="shared" si="22"/>
        <v>Pre-Coster</v>
      </c>
      <c r="O89" t="str">
        <f t="shared" si="23"/>
        <v/>
      </c>
      <c r="AF89" t="str">
        <f>TRIM('Coder A'!B89)</f>
        <v>Unreported; 2010 WL 4273197; 2010 Del. Ch. LEXIS 217</v>
      </c>
      <c r="AG89" t="str">
        <f>TRIM('Coder A'!A89)</f>
        <v>In re Inergy L.P. Unitholder Litig.</v>
      </c>
      <c r="AH89" t="str">
        <f>IF(LEFT(UPPER(TRIM(CLEAN('Coder A'!G89))),1)="Y","Y",IF(LEFT(UPPER(TRIM(CLEAN('Coder A'!G89))),1)="M","M",IF(LEFT(UPPER(TRIM(CLEAN('Coder A'!G89))),1)="N","N","")))</f>
        <v>N</v>
      </c>
      <c r="AI89" t="str">
        <f>IF('Coder A'!E89=1,"Public",IF('Coder A'!E89=2,"Private",IF('Coder A'!E89=3,"Nonprofit","No company / other")))</f>
        <v>Public</v>
      </c>
      <c r="AJ89" t="str">
        <f>IF(LEFT(UPPER(TRIM('Coder A'!I89)),1)="B","Board",IF(LEFT(UPPER(TRIM('Coder A'!I89)),1)="S","Shareholder","Other / Mixed"))</f>
        <v>Board</v>
      </c>
      <c r="AK89" t="str">
        <f>IF(UPPER(TRIM('Coder A'!D89))="S","Delaware Supreme Court","Delaware Court of Chancery")</f>
        <v>Delaware Court of Chancery</v>
      </c>
      <c r="AL89" t="str">
        <f>'Coder A'!F89</f>
        <v>PI</v>
      </c>
      <c r="AQ89" t="str">
        <f t="shared" si="24"/>
        <v>N</v>
      </c>
      <c r="AR89" t="str">
        <f t="shared" si="25"/>
        <v>N</v>
      </c>
      <c r="AS89" t="str">
        <f t="shared" si="26"/>
        <v>Definite non-application (N/N)</v>
      </c>
    </row>
    <row r="90" spans="1:45" x14ac:dyDescent="0.2">
      <c r="A90">
        <f t="shared" si="18"/>
        <v>89</v>
      </c>
      <c r="B90" t="str">
        <f>TRIM('Coder B'!A90)</f>
        <v>Kurz v. Holbrook</v>
      </c>
      <c r="C90" t="str">
        <f>TRIM('Coder B'!B90)</f>
        <v>989 A.2d 140</v>
      </c>
      <c r="D90">
        <f>'Coder B'!C90</f>
        <v>2010</v>
      </c>
      <c r="E90" t="str">
        <f t="shared" si="19"/>
        <v>2010s</v>
      </c>
      <c r="F90" t="str">
        <f>IF(UPPER(TRIM('Coder B'!D90))="S","Delaware Supreme Court","Delaware Court of Chancery")</f>
        <v>Delaware Court of Chancery</v>
      </c>
      <c r="G90" t="str">
        <f>IF(UPPER(TRIM('Coder B'!D90))="S","Appeal (Delaware Supreme Court)",IF(OR(ISNUMBER(SEARCH("TRO",UPPER('Coder B'!E90))),ISNUMBER(SEARCH("PI",UPPER('Coder B'!E90))),ISNUMBER(SEARCH("PRELIM",UPPER('Coder B'!E90)))),"TRO / Preliminary Injunction",IF(OR(ISNUMBER(SEARCH("MTD",UPPER('Coder B'!E90))),ISNUMBER(SEARCH("DISMISS",UPPER('Coder B'!E90))),ISNUMBER(SEARCH("MJOP",UPPER('Coder B'!E90))),ISNUMBER(SEARCH("PLEAD",UPPER('Coder B'!E90)))),"Motion to Dismiss / Pleadings",IF(OR(ISNUMBER(SEARCH("SJ",UPPER('Coder B'!E90))),ISNUMBER(SEARCH("SUMMARY",UPPER('Coder B'!E90))),ISNUMBER(SEARCH("TRIAL",UPPER('Coder B'!E90))),ISNUMBER(SEARCH("PERMANENT",UPPER('Coder B'!E90)))),"Summary Judgment / Trial","Other / Hybrid / Remand"))))</f>
        <v>Summary Judgment / Trial</v>
      </c>
      <c r="H90" t="str">
        <f>IF('Coder B'!F90=1,"Public",IF('Coder B'!F90=2,"Private",IF('Coder B'!F90=3,"Nonprofit","No company / other")))</f>
        <v>Public</v>
      </c>
      <c r="I90" t="str">
        <f t="shared" si="20"/>
        <v>Public</v>
      </c>
      <c r="J90" t="str">
        <f>IF(LEFT(UPPER(TRIM('Coder B'!I90)),1)="B","Board",IF(LEFT(UPPER(TRIM('Coder B'!I90)),1)="S","Shareholder","Other / Mixed"))</f>
        <v>Shareholder</v>
      </c>
      <c r="K90" t="str">
        <f>IF(LEFT(UPPER(TRIM(CLEAN('Coder B'!G90))),1)="Y","Y",IF(LEFT(UPPER(TRIM(CLEAN('Coder B'!G90))),1)="M","M",IF(LEFT(UPPER(TRIM(CLEAN('Coder B'!G90))),1)="N","N","")))</f>
        <v>N</v>
      </c>
      <c r="L90" t="str">
        <f t="shared" si="21"/>
        <v>N</v>
      </c>
      <c r="M90">
        <f>IF(COUNTIF($B$2:B90,B90)=1,1,0)</f>
        <v>1</v>
      </c>
      <c r="N90" t="str">
        <f t="shared" si="22"/>
        <v>Pre-Coster</v>
      </c>
      <c r="O90" t="str">
        <f t="shared" si="23"/>
        <v/>
      </c>
      <c r="AF90" t="str">
        <f>TRIM('Coder A'!B90)</f>
        <v>989 A.2d 140</v>
      </c>
      <c r="AG90" t="str">
        <f>TRIM('Coder A'!A90)</f>
        <v>Kurz v. Holbrook</v>
      </c>
      <c r="AH90" t="str">
        <f>IF(LEFT(UPPER(TRIM(CLEAN('Coder A'!G90))),1)="Y","Y",IF(LEFT(UPPER(TRIM(CLEAN('Coder A'!G90))),1)="M","M",IF(LEFT(UPPER(TRIM(CLEAN('Coder A'!G90))),1)="N","N","")))</f>
        <v>N</v>
      </c>
      <c r="AI90" t="str">
        <f>IF('Coder A'!E90=1,"Public",IF('Coder A'!E90=2,"Private",IF('Coder A'!E90=3,"Nonprofit","No company / other")))</f>
        <v>Public</v>
      </c>
      <c r="AJ90" t="str">
        <f>IF(LEFT(UPPER(TRIM('Coder A'!I90)),1)="B","Board",IF(LEFT(UPPER(TRIM('Coder A'!I90)),1)="S","Shareholder","Other / Mixed"))</f>
        <v>Shareholder</v>
      </c>
      <c r="AK90" t="str">
        <f>IF(UPPER(TRIM('Coder A'!D90))="S","Delaware Supreme Court","Delaware Court of Chancery")</f>
        <v>Delaware Court of Chancery</v>
      </c>
      <c r="AL90" t="str">
        <f>'Coder A'!F90</f>
        <v>Trial</v>
      </c>
      <c r="AQ90" t="str">
        <f t="shared" si="24"/>
        <v>N</v>
      </c>
      <c r="AR90" t="str">
        <f t="shared" si="25"/>
        <v>N</v>
      </c>
      <c r="AS90" t="str">
        <f t="shared" si="26"/>
        <v>Definite non-application (N/N)</v>
      </c>
    </row>
    <row r="91" spans="1:45" x14ac:dyDescent="0.2">
      <c r="A91">
        <f t="shared" si="18"/>
        <v>90</v>
      </c>
      <c r="B91" t="str">
        <f>TRIM('Coder B'!A91)</f>
        <v>San Antonio Fire &amp; Police Pension Fund v. Bradbury</v>
      </c>
      <c r="C91" t="str">
        <f>TRIM('Coder B'!B91)</f>
        <v>Unreported; 2010 WL 4273171; 2010 Del. Ch. LEXIS 218</v>
      </c>
      <c r="D91">
        <f>'Coder B'!C91</f>
        <v>2010</v>
      </c>
      <c r="E91" t="str">
        <f t="shared" si="19"/>
        <v>2010s</v>
      </c>
      <c r="F91" t="str">
        <f>IF(UPPER(TRIM('Coder B'!D91))="S","Delaware Supreme Court","Delaware Court of Chancery")</f>
        <v>Delaware Court of Chancery</v>
      </c>
      <c r="G91" t="str">
        <f>IF(UPPER(TRIM('Coder B'!D91))="S","Appeal (Delaware Supreme Court)",IF(OR(ISNUMBER(SEARCH("TRO",UPPER('Coder B'!E91))),ISNUMBER(SEARCH("PI",UPPER('Coder B'!E91))),ISNUMBER(SEARCH("PRELIM",UPPER('Coder B'!E91)))),"TRO / Preliminary Injunction",IF(OR(ISNUMBER(SEARCH("MTD",UPPER('Coder B'!E91))),ISNUMBER(SEARCH("DISMISS",UPPER('Coder B'!E91))),ISNUMBER(SEARCH("MJOP",UPPER('Coder B'!E91))),ISNUMBER(SEARCH("PLEAD",UPPER('Coder B'!E91)))),"Motion to Dismiss / Pleadings",IF(OR(ISNUMBER(SEARCH("SJ",UPPER('Coder B'!E91))),ISNUMBER(SEARCH("SUMMARY",UPPER('Coder B'!E91))),ISNUMBER(SEARCH("TRIAL",UPPER('Coder B'!E91))),ISNUMBER(SEARCH("PERMANENT",UPPER('Coder B'!E91)))),"Summary Judgment / Trial","Other / Hybrid / Remand"))))</f>
        <v>Summary Judgment / Trial</v>
      </c>
      <c r="H91" t="str">
        <f>IF('Coder B'!F91=1,"Public",IF('Coder B'!F91=2,"Private",IF('Coder B'!F91=3,"Nonprofit","No company / other")))</f>
        <v>Public</v>
      </c>
      <c r="I91" t="str">
        <f t="shared" si="20"/>
        <v>Public</v>
      </c>
      <c r="J91" t="str">
        <f>IF(LEFT(UPPER(TRIM('Coder B'!I91)),1)="B","Board",IF(LEFT(UPPER(TRIM('Coder B'!I91)),1)="S","Shareholder","Other / Mixed"))</f>
        <v>Shareholder</v>
      </c>
      <c r="K91" t="str">
        <f>IF(LEFT(UPPER(TRIM(CLEAN('Coder B'!G91))),1)="Y","Y",IF(LEFT(UPPER(TRIM(CLEAN('Coder B'!G91))),1)="M","M",IF(LEFT(UPPER(TRIM(CLEAN('Coder B'!G91))),1)="N","N","")))</f>
        <v>N</v>
      </c>
      <c r="L91" t="str">
        <f t="shared" si="21"/>
        <v>N</v>
      </c>
      <c r="M91">
        <f>IF(COUNTIF($B$2:B91,B91)=1,1,0)</f>
        <v>1</v>
      </c>
      <c r="N91" t="str">
        <f t="shared" si="22"/>
        <v>Pre-Coster</v>
      </c>
      <c r="O91" t="str">
        <f t="shared" si="23"/>
        <v/>
      </c>
      <c r="AF91" t="str">
        <f>TRIM('Coder A'!B91)</f>
        <v>Unreported; 2010 WL 4273171; 2010 Del. Ch. LEXIS 218</v>
      </c>
      <c r="AG91" t="str">
        <f>TRIM('Coder A'!A91)</f>
        <v>San Antonio Fire &amp; Police Pension Fund v. Bradbury</v>
      </c>
      <c r="AH91" t="str">
        <f>IF(LEFT(UPPER(TRIM(CLEAN('Coder A'!G91))),1)="Y","Y",IF(LEFT(UPPER(TRIM(CLEAN('Coder A'!G91))),1)="M","M",IF(LEFT(UPPER(TRIM(CLEAN('Coder A'!G91))),1)="N","N","")))</f>
        <v>N</v>
      </c>
      <c r="AI91" t="str">
        <f>IF('Coder A'!E91=1,"Public",IF('Coder A'!E91=2,"Private",IF('Coder A'!E91=3,"Nonprofit","No company / other")))</f>
        <v>Public</v>
      </c>
      <c r="AJ91" t="str">
        <f>IF(LEFT(UPPER(TRIM('Coder A'!I91)),1)="B","Board",IF(LEFT(UPPER(TRIM('Coder A'!I91)),1)="S","Shareholder","Other / Mixed"))</f>
        <v>Shareholder</v>
      </c>
      <c r="AK91" t="str">
        <f>IF(UPPER(TRIM('Coder A'!D91))="S","Delaware Supreme Court","Delaware Court of Chancery")</f>
        <v>Delaware Court of Chancery</v>
      </c>
      <c r="AL91" t="str">
        <f>'Coder A'!F91</f>
        <v xml:space="preserve">Trial </v>
      </c>
      <c r="AQ91" t="str">
        <f t="shared" si="24"/>
        <v>N</v>
      </c>
      <c r="AR91" t="str">
        <f t="shared" si="25"/>
        <v>N</v>
      </c>
      <c r="AS91" t="str">
        <f t="shared" si="26"/>
        <v>Definite non-application (N/N)</v>
      </c>
    </row>
    <row r="92" spans="1:45" x14ac:dyDescent="0.2">
      <c r="A92">
        <f t="shared" si="18"/>
        <v>91</v>
      </c>
      <c r="B92" t="str">
        <f>TRIM('Coder B'!A92)</f>
        <v>In re Del Monte Foods Co. S'holders Litig.</v>
      </c>
      <c r="C92" t="str">
        <f>TRIM('Coder B'!B92)</f>
        <v>25 A.3d 813</v>
      </c>
      <c r="D92">
        <f>'Coder B'!C92</f>
        <v>2011</v>
      </c>
      <c r="E92" t="str">
        <f t="shared" si="19"/>
        <v>2010s</v>
      </c>
      <c r="F92" t="str">
        <f>IF(UPPER(TRIM('Coder B'!D92))="S","Delaware Supreme Court","Delaware Court of Chancery")</f>
        <v>Delaware Court of Chancery</v>
      </c>
      <c r="G92" t="str">
        <f>IF(UPPER(TRIM('Coder B'!D92))="S","Appeal (Delaware Supreme Court)",IF(OR(ISNUMBER(SEARCH("TRO",UPPER('Coder B'!E92))),ISNUMBER(SEARCH("PI",UPPER('Coder B'!E92))),ISNUMBER(SEARCH("PRELIM",UPPER('Coder B'!E92)))),"TRO / Preliminary Injunction",IF(OR(ISNUMBER(SEARCH("MTD",UPPER('Coder B'!E92))),ISNUMBER(SEARCH("DISMISS",UPPER('Coder B'!E92))),ISNUMBER(SEARCH("MJOP",UPPER('Coder B'!E92))),ISNUMBER(SEARCH("PLEAD",UPPER('Coder B'!E92)))),"Motion to Dismiss / Pleadings",IF(OR(ISNUMBER(SEARCH("SJ",UPPER('Coder B'!E92))),ISNUMBER(SEARCH("SUMMARY",UPPER('Coder B'!E92))),ISNUMBER(SEARCH("TRIAL",UPPER('Coder B'!E92))),ISNUMBER(SEARCH("PERMANENT",UPPER('Coder B'!E92)))),"Summary Judgment / Trial","Other / Hybrid / Remand"))))</f>
        <v>TRO / Preliminary Injunction</v>
      </c>
      <c r="H92" t="str">
        <f>IF('Coder B'!F92=1,"Public",IF('Coder B'!F92=2,"Private",IF('Coder B'!F92=3,"Nonprofit","No company / other")))</f>
        <v>Public</v>
      </c>
      <c r="I92" t="str">
        <f t="shared" si="20"/>
        <v>Public</v>
      </c>
      <c r="J92" t="str">
        <f>IF(LEFT(UPPER(TRIM('Coder B'!I92)),1)="B","Board",IF(LEFT(UPPER(TRIM('Coder B'!I92)),1)="S","Shareholder","Other / Mixed"))</f>
        <v>Shareholder</v>
      </c>
      <c r="K92" t="str">
        <f>IF(LEFT(UPPER(TRIM(CLEAN('Coder B'!G92))),1)="Y","Y",IF(LEFT(UPPER(TRIM(CLEAN('Coder B'!G92))),1)="M","M",IF(LEFT(UPPER(TRIM(CLEAN('Coder B'!G92))),1)="N","N","")))</f>
        <v>N</v>
      </c>
      <c r="L92" t="str">
        <f t="shared" si="21"/>
        <v>N</v>
      </c>
      <c r="M92">
        <f>IF(COUNTIF($B$2:B92,B92)=1,1,0)</f>
        <v>1</v>
      </c>
      <c r="N92" t="str">
        <f t="shared" si="22"/>
        <v>Pre-Coster</v>
      </c>
      <c r="O92" t="str">
        <f t="shared" si="23"/>
        <v/>
      </c>
      <c r="AF92" t="str">
        <f>TRIM('Coder A'!B92)</f>
        <v>1 A.3d 310</v>
      </c>
      <c r="AG92" t="str">
        <f>TRIM('Coder A'!A92)</f>
        <v>Yucaipa Am. All. Fund II, L.P. v. Riggio</v>
      </c>
      <c r="AH92" t="str">
        <f>IF(LEFT(UPPER(TRIM(CLEAN('Coder A'!G92))),1)="Y","Y",IF(LEFT(UPPER(TRIM(CLEAN('Coder A'!G92))),1)="M","M",IF(LEFT(UPPER(TRIM(CLEAN('Coder A'!G92))),1)="N","N","")))</f>
        <v>N</v>
      </c>
      <c r="AI92" t="str">
        <f>IF('Coder A'!E92=1,"Public",IF('Coder A'!E92=2,"Private",IF('Coder A'!E92=3,"Nonprofit","No company / other")))</f>
        <v>Public</v>
      </c>
      <c r="AJ92" t="str">
        <f>IF(LEFT(UPPER(TRIM('Coder A'!I92)),1)="B","Board",IF(LEFT(UPPER(TRIM('Coder A'!I92)),1)="S","Shareholder","Other / Mixed"))</f>
        <v>Board</v>
      </c>
      <c r="AK92" t="str">
        <f>IF(UPPER(TRIM('Coder A'!D92))="S","Delaware Supreme Court","Delaware Court of Chancery")</f>
        <v>Delaware Court of Chancery</v>
      </c>
      <c r="AL92" t="str">
        <f>'Coder A'!F92</f>
        <v>Trial</v>
      </c>
      <c r="AQ92" t="str">
        <f t="shared" si="24"/>
        <v>N</v>
      </c>
      <c r="AR92" t="str">
        <f t="shared" si="25"/>
        <v>N</v>
      </c>
      <c r="AS92" t="str">
        <f t="shared" si="26"/>
        <v>Definite non-application (N/N)</v>
      </c>
    </row>
    <row r="93" spans="1:45" x14ac:dyDescent="0.2">
      <c r="A93">
        <f t="shared" si="18"/>
        <v>92</v>
      </c>
      <c r="B93" t="str">
        <f>TRIM('Coder B'!A93)</f>
        <v>Olson v. EV3, Inc.</v>
      </c>
      <c r="C93" t="str">
        <f>TRIM('Coder B'!B93)</f>
        <v>2011 WL 704409; 2011 Del. Ch. LEXIS 34</v>
      </c>
      <c r="D93">
        <f>'Coder B'!C93</f>
        <v>2011</v>
      </c>
      <c r="E93" t="str">
        <f t="shared" si="19"/>
        <v>2010s</v>
      </c>
      <c r="F93" t="str">
        <f>IF(UPPER(TRIM('Coder B'!D93))="S","Delaware Supreme Court","Delaware Court of Chancery")</f>
        <v>Delaware Court of Chancery</v>
      </c>
      <c r="G93" t="str">
        <f>IF(UPPER(TRIM('Coder B'!D93))="S","Appeal (Delaware Supreme Court)",IF(OR(ISNUMBER(SEARCH("TRO",UPPER('Coder B'!E93))),ISNUMBER(SEARCH("PI",UPPER('Coder B'!E93))),ISNUMBER(SEARCH("PRELIM",UPPER('Coder B'!E93)))),"TRO / Preliminary Injunction",IF(OR(ISNUMBER(SEARCH("MTD",UPPER('Coder B'!E93))),ISNUMBER(SEARCH("DISMISS",UPPER('Coder B'!E93))),ISNUMBER(SEARCH("MJOP",UPPER('Coder B'!E93))),ISNUMBER(SEARCH("PLEAD",UPPER('Coder B'!E93)))),"Motion to Dismiss / Pleadings",IF(OR(ISNUMBER(SEARCH("SJ",UPPER('Coder B'!E93))),ISNUMBER(SEARCH("SUMMARY",UPPER('Coder B'!E93))),ISNUMBER(SEARCH("TRIAL",UPPER('Coder B'!E93))),ISNUMBER(SEARCH("PERMANENT",UPPER('Coder B'!E93)))),"Summary Judgment / Trial","Other / Hybrid / Remand"))))</f>
        <v>Other / Hybrid / Remand</v>
      </c>
      <c r="H93" t="str">
        <f>IF('Coder B'!F93=1,"Public",IF('Coder B'!F93=2,"Private",IF('Coder B'!F93=3,"Nonprofit","No company / other")))</f>
        <v>Public</v>
      </c>
      <c r="I93" t="str">
        <f t="shared" si="20"/>
        <v>Public</v>
      </c>
      <c r="J93" t="str">
        <f>IF(LEFT(UPPER(TRIM('Coder B'!I93)),1)="B","Board",IF(LEFT(UPPER(TRIM('Coder B'!I93)),1)="S","Shareholder","Other / Mixed"))</f>
        <v>Shareholder</v>
      </c>
      <c r="K93" t="str">
        <f>IF(LEFT(UPPER(TRIM(CLEAN('Coder B'!G93))),1)="Y","Y",IF(LEFT(UPPER(TRIM(CLEAN('Coder B'!G93))),1)="M","M",IF(LEFT(UPPER(TRIM(CLEAN('Coder B'!G93))),1)="N","N","")))</f>
        <v>N</v>
      </c>
      <c r="L93" t="str">
        <f t="shared" si="21"/>
        <v>N</v>
      </c>
      <c r="M93">
        <f>IF(COUNTIF($B$2:B93,B93)=1,1,0)</f>
        <v>1</v>
      </c>
      <c r="N93" t="str">
        <f t="shared" si="22"/>
        <v>Pre-Coster</v>
      </c>
      <c r="O93" t="str">
        <f t="shared" si="23"/>
        <v/>
      </c>
      <c r="AF93" t="str">
        <f>TRIM('Coder A'!B93)</f>
        <v>25 A.3d 813</v>
      </c>
      <c r="AG93" t="str">
        <f>TRIM('Coder A'!A93)</f>
        <v>In re Del Monte Foods Co. S'holders Litig.</v>
      </c>
      <c r="AH93" t="str">
        <f>IF(LEFT(UPPER(TRIM(CLEAN('Coder A'!G93))),1)="Y","Y",IF(LEFT(UPPER(TRIM(CLEAN('Coder A'!G93))),1)="M","M",IF(LEFT(UPPER(TRIM(CLEAN('Coder A'!G93))),1)="N","N","")))</f>
        <v>N</v>
      </c>
      <c r="AI93" t="str">
        <f>IF('Coder A'!E93=1,"Public",IF('Coder A'!E93=2,"Private",IF('Coder A'!E93=3,"Nonprofit","No company / other")))</f>
        <v>Public</v>
      </c>
      <c r="AJ93" t="str">
        <f>IF(LEFT(UPPER(TRIM('Coder A'!I93)),1)="B","Board",IF(LEFT(UPPER(TRIM('Coder A'!I93)),1)="S","Shareholder","Other / Mixed"))</f>
        <v>Shareholder</v>
      </c>
      <c r="AK93" t="str">
        <f>IF(UPPER(TRIM('Coder A'!D93))="S","Delaware Supreme Court","Delaware Court of Chancery")</f>
        <v>Delaware Court of Chancery</v>
      </c>
      <c r="AL93" t="str">
        <f>'Coder A'!F93</f>
        <v>PI</v>
      </c>
      <c r="AQ93" t="str">
        <f t="shared" si="24"/>
        <v>N</v>
      </c>
      <c r="AR93" t="str">
        <f t="shared" si="25"/>
        <v>N</v>
      </c>
      <c r="AS93" t="str">
        <f t="shared" si="26"/>
        <v>Definite non-application (N/N)</v>
      </c>
    </row>
    <row r="94" spans="1:45" x14ac:dyDescent="0.2">
      <c r="A94">
        <f t="shared" si="18"/>
        <v>93</v>
      </c>
      <c r="B94" t="str">
        <f>TRIM('Coder B'!A94)</f>
        <v>Sherwood v. Ngon</v>
      </c>
      <c r="C94" t="str">
        <f>TRIM('Coder B'!B94)</f>
        <v>Unreported; 2011 WL 6355209; 2011 Del. Ch. LEXIS 202</v>
      </c>
      <c r="D94">
        <f>'Coder B'!C94</f>
        <v>2011</v>
      </c>
      <c r="E94" t="str">
        <f t="shared" si="19"/>
        <v>2010s</v>
      </c>
      <c r="F94" t="str">
        <f>IF(UPPER(TRIM('Coder B'!D94))="S","Delaware Supreme Court","Delaware Court of Chancery")</f>
        <v>Delaware Court of Chancery</v>
      </c>
      <c r="G94" t="str">
        <f>IF(UPPER(TRIM('Coder B'!D94))="S","Appeal (Delaware Supreme Court)",IF(OR(ISNUMBER(SEARCH("TRO",UPPER('Coder B'!E94))),ISNUMBER(SEARCH("PI",UPPER('Coder B'!E94))),ISNUMBER(SEARCH("PRELIM",UPPER('Coder B'!E94)))),"TRO / Preliminary Injunction",IF(OR(ISNUMBER(SEARCH("MTD",UPPER('Coder B'!E94))),ISNUMBER(SEARCH("DISMISS",UPPER('Coder B'!E94))),ISNUMBER(SEARCH("MJOP",UPPER('Coder B'!E94))),ISNUMBER(SEARCH("PLEAD",UPPER('Coder B'!E94)))),"Motion to Dismiss / Pleadings",IF(OR(ISNUMBER(SEARCH("SJ",UPPER('Coder B'!E94))),ISNUMBER(SEARCH("SUMMARY",UPPER('Coder B'!E94))),ISNUMBER(SEARCH("TRIAL",UPPER('Coder B'!E94))),ISNUMBER(SEARCH("PERMANENT",UPPER('Coder B'!E94)))),"Summary Judgment / Trial","Other / Hybrid / Remand"))))</f>
        <v>TRO / Preliminary Injunction</v>
      </c>
      <c r="H94" t="str">
        <f>IF('Coder B'!F94=1,"Public",IF('Coder B'!F94=2,"Private",IF('Coder B'!F94=3,"Nonprofit","No company / other")))</f>
        <v>Public</v>
      </c>
      <c r="I94" t="str">
        <f t="shared" si="20"/>
        <v>Public</v>
      </c>
      <c r="J94" t="str">
        <f>IF(LEFT(UPPER(TRIM('Coder B'!I94)),1)="B","Board",IF(LEFT(UPPER(TRIM('Coder B'!I94)),1)="S","Shareholder","Other / Mixed"))</f>
        <v>Shareholder</v>
      </c>
      <c r="K94" t="str">
        <f>IF(LEFT(UPPER(TRIM(CLEAN('Coder B'!G94))),1)="Y","Y",IF(LEFT(UPPER(TRIM(CLEAN('Coder B'!G94))),1)="M","M",IF(LEFT(UPPER(TRIM(CLEAN('Coder B'!G94))),1)="N","N","")))</f>
        <v>N</v>
      </c>
      <c r="L94" t="str">
        <f t="shared" si="21"/>
        <v>N</v>
      </c>
      <c r="M94">
        <f>IF(COUNTIF($B$2:B94,B94)=1,1,0)</f>
        <v>1</v>
      </c>
      <c r="N94" t="str">
        <f t="shared" si="22"/>
        <v>Pre-Coster</v>
      </c>
      <c r="O94" t="str">
        <f t="shared" si="23"/>
        <v/>
      </c>
      <c r="AF94" t="str">
        <f>TRIM('Coder A'!B94)</f>
        <v>28 A.3d 1079</v>
      </c>
      <c r="AG94" t="str">
        <f>TRIM('Coder A'!A94)</f>
        <v>Johnston v. Pedersen</v>
      </c>
      <c r="AH94" t="str">
        <f>IF(LEFT(UPPER(TRIM(CLEAN('Coder A'!G94))),1)="Y","Y",IF(LEFT(UPPER(TRIM(CLEAN('Coder A'!G94))),1)="M","M",IF(LEFT(UPPER(TRIM(CLEAN('Coder A'!G94))),1)="N","N","")))</f>
        <v>Y</v>
      </c>
      <c r="AI94" t="str">
        <f>IF('Coder A'!E94=1,"Public",IF('Coder A'!E94=2,"Private",IF('Coder A'!E94=3,"Nonprofit","No company / other")))</f>
        <v>Private</v>
      </c>
      <c r="AJ94" t="str">
        <f>IF(LEFT(UPPER(TRIM('Coder A'!I94)),1)="B","Board",IF(LEFT(UPPER(TRIM('Coder A'!I94)),1)="S","Shareholder","Other / Mixed"))</f>
        <v>Shareholder</v>
      </c>
      <c r="AK94" t="str">
        <f>IF(UPPER(TRIM('Coder A'!D94))="S","Delaware Supreme Court","Delaware Court of Chancery")</f>
        <v>Delaware Court of Chancery</v>
      </c>
      <c r="AL94" t="str">
        <f>'Coder A'!F94</f>
        <v>Trial</v>
      </c>
      <c r="AQ94" t="str">
        <f t="shared" si="24"/>
        <v>N</v>
      </c>
      <c r="AR94" t="str">
        <f t="shared" si="25"/>
        <v>N</v>
      </c>
      <c r="AS94" t="str">
        <f t="shared" si="26"/>
        <v>Definite non-application (N/N)</v>
      </c>
    </row>
    <row r="95" spans="1:45" x14ac:dyDescent="0.2">
      <c r="A95">
        <f t="shared" si="18"/>
        <v>94</v>
      </c>
      <c r="B95" t="str">
        <f>TRIM('Coder B'!A95)</f>
        <v>Keyser v. Curtis</v>
      </c>
      <c r="C95" t="str">
        <f>TRIM('Coder B'!B95)</f>
        <v>Unreported; 2012 WL 3115453; 2012 Del. Ch. LEXIS 175</v>
      </c>
      <c r="D95">
        <f>'Coder B'!C95</f>
        <v>2012</v>
      </c>
      <c r="E95" t="str">
        <f t="shared" si="19"/>
        <v>2010s</v>
      </c>
      <c r="F95" t="str">
        <f>IF(UPPER(TRIM('Coder B'!D95))="S","Delaware Supreme Court","Delaware Court of Chancery")</f>
        <v>Delaware Court of Chancery</v>
      </c>
      <c r="G95" t="str">
        <f>IF(UPPER(TRIM('Coder B'!D95))="S","Appeal (Delaware Supreme Court)",IF(OR(ISNUMBER(SEARCH("TRO",UPPER('Coder B'!E95))),ISNUMBER(SEARCH("PI",UPPER('Coder B'!E95))),ISNUMBER(SEARCH("PRELIM",UPPER('Coder B'!E95)))),"TRO / Preliminary Injunction",IF(OR(ISNUMBER(SEARCH("MTD",UPPER('Coder B'!E95))),ISNUMBER(SEARCH("DISMISS",UPPER('Coder B'!E95))),ISNUMBER(SEARCH("MJOP",UPPER('Coder B'!E95))),ISNUMBER(SEARCH("PLEAD",UPPER('Coder B'!E95)))),"Motion to Dismiss / Pleadings",IF(OR(ISNUMBER(SEARCH("SJ",UPPER('Coder B'!E95))),ISNUMBER(SEARCH("SUMMARY",UPPER('Coder B'!E95))),ISNUMBER(SEARCH("TRIAL",UPPER('Coder B'!E95))),ISNUMBER(SEARCH("PERMANENT",UPPER('Coder B'!E95)))),"Summary Judgment / Trial","Other / Hybrid / Remand"))))</f>
        <v>Summary Judgment / Trial</v>
      </c>
      <c r="H95" t="str">
        <f>IF('Coder B'!F95=1,"Public",IF('Coder B'!F95=2,"Private",IF('Coder B'!F95=3,"Nonprofit","No company / other")))</f>
        <v>Private</v>
      </c>
      <c r="I95" t="str">
        <f t="shared" si="20"/>
        <v>Private</v>
      </c>
      <c r="J95" t="str">
        <f>IF(LEFT(UPPER(TRIM('Coder B'!I95)),1)="B","Board",IF(LEFT(UPPER(TRIM('Coder B'!I95)),1)="S","Shareholder","Other / Mixed"))</f>
        <v>Shareholder</v>
      </c>
      <c r="K95" t="str">
        <f>IF(LEFT(UPPER(TRIM(CLEAN('Coder B'!G95))),1)="Y","Y",IF(LEFT(UPPER(TRIM(CLEAN('Coder B'!G95))),1)="M","M",IF(LEFT(UPPER(TRIM(CLEAN('Coder B'!G95))),1)="N","N","")))</f>
        <v>N</v>
      </c>
      <c r="L95" t="str">
        <f t="shared" si="21"/>
        <v>N</v>
      </c>
      <c r="M95">
        <f>IF(COUNTIF($B$2:B95,B95)=1,1,0)</f>
        <v>1</v>
      </c>
      <c r="N95" t="str">
        <f t="shared" si="22"/>
        <v>Pre-Coster</v>
      </c>
      <c r="O95" t="str">
        <f t="shared" si="23"/>
        <v/>
      </c>
      <c r="AF95" t="str">
        <f>TRIM('Coder A'!B95)</f>
        <v>2011 WL 704409; 2011 Del. Ch. LEXIS 34</v>
      </c>
      <c r="AG95" t="str">
        <f>TRIM('Coder A'!A95)</f>
        <v>Olson v. EV3, Inc.</v>
      </c>
      <c r="AH95" t="str">
        <f>IF(LEFT(UPPER(TRIM(CLEAN('Coder A'!G95))),1)="Y","Y",IF(LEFT(UPPER(TRIM(CLEAN('Coder A'!G95))),1)="M","M",IF(LEFT(UPPER(TRIM(CLEAN('Coder A'!G95))),1)="N","N","")))</f>
        <v>N</v>
      </c>
      <c r="AI95" t="str">
        <f>IF('Coder A'!E95=1,"Public",IF('Coder A'!E95=2,"Private",IF('Coder A'!E95=3,"Nonprofit","No company / other")))</f>
        <v>Public</v>
      </c>
      <c r="AJ95" t="str">
        <f>IF(LEFT(UPPER(TRIM('Coder A'!I95)),1)="B","Board",IF(LEFT(UPPER(TRIM('Coder A'!I95)),1)="S","Shareholder","Other / Mixed"))</f>
        <v>Shareholder</v>
      </c>
      <c r="AK95" t="str">
        <f>IF(UPPER(TRIM('Coder A'!D95))="S","Delaware Supreme Court","Delaware Court of Chancery")</f>
        <v>Delaware Court of Chancery</v>
      </c>
      <c r="AL95" t="str">
        <f>'Coder A'!F95</f>
        <v>Motion for Attys Fees</v>
      </c>
      <c r="AQ95" t="str">
        <f t="shared" si="24"/>
        <v>N</v>
      </c>
      <c r="AR95" t="str">
        <f t="shared" si="25"/>
        <v>N</v>
      </c>
      <c r="AS95" t="str">
        <f t="shared" si="26"/>
        <v>Definite non-application (N/N)</v>
      </c>
    </row>
    <row r="96" spans="1:45" x14ac:dyDescent="0.2">
      <c r="A96">
        <f t="shared" si="18"/>
        <v>95</v>
      </c>
      <c r="B96" t="str">
        <f>TRIM('Coder B'!A96)</f>
        <v>Boris v. Schaheen</v>
      </c>
      <c r="C96" t="str">
        <f>TRIM('Coder B'!B96)</f>
        <v>Unreported; 2013 WL 6331287; 2013 Del. Ch. LEXIS 292</v>
      </c>
      <c r="D96">
        <f>'Coder B'!C96</f>
        <v>2013</v>
      </c>
      <c r="E96" t="str">
        <f t="shared" si="19"/>
        <v>2010s</v>
      </c>
      <c r="F96" t="str">
        <f>IF(UPPER(TRIM('Coder B'!D96))="S","Delaware Supreme Court","Delaware Court of Chancery")</f>
        <v>Delaware Court of Chancery</v>
      </c>
      <c r="G96" t="str">
        <f>IF(UPPER(TRIM('Coder B'!D96))="S","Appeal (Delaware Supreme Court)",IF(OR(ISNUMBER(SEARCH("TRO",UPPER('Coder B'!E96))),ISNUMBER(SEARCH("PI",UPPER('Coder B'!E96))),ISNUMBER(SEARCH("PRELIM",UPPER('Coder B'!E96)))),"TRO / Preliminary Injunction",IF(OR(ISNUMBER(SEARCH("MTD",UPPER('Coder B'!E96))),ISNUMBER(SEARCH("DISMISS",UPPER('Coder B'!E96))),ISNUMBER(SEARCH("MJOP",UPPER('Coder B'!E96))),ISNUMBER(SEARCH("PLEAD",UPPER('Coder B'!E96)))),"Motion to Dismiss / Pleadings",IF(OR(ISNUMBER(SEARCH("SJ",UPPER('Coder B'!E96))),ISNUMBER(SEARCH("SUMMARY",UPPER('Coder B'!E96))),ISNUMBER(SEARCH("TRIAL",UPPER('Coder B'!E96))),ISNUMBER(SEARCH("PERMANENT",UPPER('Coder B'!E96)))),"Summary Judgment / Trial","Other / Hybrid / Remand"))))</f>
        <v>Summary Judgment / Trial</v>
      </c>
      <c r="H96" t="str">
        <f>IF('Coder B'!F96=1,"Public",IF('Coder B'!F96=2,"Private",IF('Coder B'!F96=3,"Nonprofit","No company / other")))</f>
        <v>Private</v>
      </c>
      <c r="I96" t="str">
        <f t="shared" si="20"/>
        <v>Private</v>
      </c>
      <c r="J96" t="str">
        <f>IF(LEFT(UPPER(TRIM('Coder B'!I96)),1)="B","Board",IF(LEFT(UPPER(TRIM('Coder B'!I96)),1)="S","Shareholder","Other / Mixed"))</f>
        <v>Other / Mixed</v>
      </c>
      <c r="K96" t="str">
        <f>IF(LEFT(UPPER(TRIM(CLEAN('Coder B'!G96))),1)="Y","Y",IF(LEFT(UPPER(TRIM(CLEAN('Coder B'!G96))),1)="M","M",IF(LEFT(UPPER(TRIM(CLEAN('Coder B'!G96))),1)="N","N","")))</f>
        <v>N</v>
      </c>
      <c r="L96" t="str">
        <f t="shared" si="21"/>
        <v>N</v>
      </c>
      <c r="M96">
        <f>IF(COUNTIF($B$2:B96,B96)=1,1,0)</f>
        <v>1</v>
      </c>
      <c r="N96" t="str">
        <f t="shared" si="22"/>
        <v>Pre-Coster</v>
      </c>
      <c r="O96" t="str">
        <f t="shared" si="23"/>
        <v/>
      </c>
      <c r="AF96" t="str">
        <f>TRIM('Coder A'!B96)</f>
        <v>Unreported; 2011 WL 6355209; 2011 Del. Ch. LEXIS 202</v>
      </c>
      <c r="AG96" t="str">
        <f>TRIM('Coder A'!A96)</f>
        <v>Sherwood v. Ngon</v>
      </c>
      <c r="AH96" t="str">
        <f>IF(LEFT(UPPER(TRIM(CLEAN('Coder A'!G96))),1)="Y","Y",IF(LEFT(UPPER(TRIM(CLEAN('Coder A'!G96))),1)="M","M",IF(LEFT(UPPER(TRIM(CLEAN('Coder A'!G96))),1)="N","N","")))</f>
        <v>N</v>
      </c>
      <c r="AI96" t="str">
        <f>IF('Coder A'!E96=1,"Public",IF('Coder A'!E96=2,"Private",IF('Coder A'!E96=3,"Nonprofit","No company / other")))</f>
        <v>Public</v>
      </c>
      <c r="AJ96" t="str">
        <f>IF(LEFT(UPPER(TRIM('Coder A'!I96)),1)="B","Board",IF(LEFT(UPPER(TRIM('Coder A'!I96)),1)="S","Shareholder","Other / Mixed"))</f>
        <v>Shareholder</v>
      </c>
      <c r="AK96" t="str">
        <f>IF(UPPER(TRIM('Coder A'!D96))="S","Delaware Supreme Court","Delaware Court of Chancery")</f>
        <v>Delaware Court of Chancery</v>
      </c>
      <c r="AL96" t="str">
        <f>'Coder A'!F96</f>
        <v>TRO</v>
      </c>
      <c r="AQ96" t="str">
        <f t="shared" si="24"/>
        <v>N</v>
      </c>
      <c r="AR96" t="str">
        <f t="shared" si="25"/>
        <v>N</v>
      </c>
      <c r="AS96" t="str">
        <f t="shared" si="26"/>
        <v>Definite non-application (N/N)</v>
      </c>
    </row>
    <row r="97" spans="1:45" x14ac:dyDescent="0.2">
      <c r="A97">
        <f t="shared" si="18"/>
        <v>96</v>
      </c>
      <c r="B97" t="str">
        <f>TRIM('Coder B'!A97)</f>
        <v>Kallick v. Sandridge Energy, Inc.</v>
      </c>
      <c r="C97" t="str">
        <f>TRIM('Coder B'!B97)</f>
        <v>68 A.3d 242</v>
      </c>
      <c r="D97">
        <f>'Coder B'!C97</f>
        <v>2013</v>
      </c>
      <c r="E97" t="str">
        <f t="shared" si="19"/>
        <v>2010s</v>
      </c>
      <c r="F97" t="str">
        <f>IF(UPPER(TRIM('Coder B'!D97))="S","Delaware Supreme Court","Delaware Court of Chancery")</f>
        <v>Delaware Court of Chancery</v>
      </c>
      <c r="G97" t="str">
        <f>IF(UPPER(TRIM('Coder B'!D97))="S","Appeal (Delaware Supreme Court)",IF(OR(ISNUMBER(SEARCH("TRO",UPPER('Coder B'!E97))),ISNUMBER(SEARCH("PI",UPPER('Coder B'!E97))),ISNUMBER(SEARCH("PRELIM",UPPER('Coder B'!E97)))),"TRO / Preliminary Injunction",IF(OR(ISNUMBER(SEARCH("MTD",UPPER('Coder B'!E97))),ISNUMBER(SEARCH("DISMISS",UPPER('Coder B'!E97))),ISNUMBER(SEARCH("MJOP",UPPER('Coder B'!E97))),ISNUMBER(SEARCH("PLEAD",UPPER('Coder B'!E97)))),"Motion to Dismiss / Pleadings",IF(OR(ISNUMBER(SEARCH("SJ",UPPER('Coder B'!E97))),ISNUMBER(SEARCH("SUMMARY",UPPER('Coder B'!E97))),ISNUMBER(SEARCH("TRIAL",UPPER('Coder B'!E97))),ISNUMBER(SEARCH("PERMANENT",UPPER('Coder B'!E97)))),"Summary Judgment / Trial","Other / Hybrid / Remand"))))</f>
        <v>TRO / Preliminary Injunction</v>
      </c>
      <c r="H97" t="str">
        <f>IF('Coder B'!F97=1,"Public",IF('Coder B'!F97=2,"Private",IF('Coder B'!F97=3,"Nonprofit","No company / other")))</f>
        <v>Public</v>
      </c>
      <c r="I97" t="str">
        <f t="shared" si="20"/>
        <v>Public</v>
      </c>
      <c r="J97" t="str">
        <f>IF(LEFT(UPPER(TRIM('Coder B'!I97)),1)="B","Board",IF(LEFT(UPPER(TRIM('Coder B'!I97)),1)="S","Shareholder","Other / Mixed"))</f>
        <v>Shareholder</v>
      </c>
      <c r="K97" t="str">
        <f>IF(LEFT(UPPER(TRIM(CLEAN('Coder B'!G97))),1)="Y","Y",IF(LEFT(UPPER(TRIM(CLEAN('Coder B'!G97))),1)="M","M",IF(LEFT(UPPER(TRIM(CLEAN('Coder B'!G97))),1)="N","N","")))</f>
        <v>N</v>
      </c>
      <c r="L97" t="str">
        <f t="shared" si="21"/>
        <v>N</v>
      </c>
      <c r="M97">
        <f>IF(COUNTIF($B$2:B97,B97)=1,1,0)</f>
        <v>1</v>
      </c>
      <c r="N97" t="str">
        <f t="shared" si="22"/>
        <v>Pre-Coster</v>
      </c>
      <c r="O97" t="str">
        <f t="shared" si="23"/>
        <v/>
      </c>
      <c r="AF97" t="str">
        <f>TRIM('Coder A'!B97)</f>
        <v>Unreported; 2012 WL 3115453; 2012 Del. Ch. LEXIS 175</v>
      </c>
      <c r="AG97" t="str">
        <f>TRIM('Coder A'!A97)</f>
        <v>Keyser v. Curtis</v>
      </c>
      <c r="AH97" t="str">
        <f>IF(LEFT(UPPER(TRIM(CLEAN('Coder A'!G97))),1)="Y","Y",IF(LEFT(UPPER(TRIM(CLEAN('Coder A'!G97))),1)="M","M",IF(LEFT(UPPER(TRIM(CLEAN('Coder A'!G97))),1)="N","N","")))</f>
        <v>N</v>
      </c>
      <c r="AI97" t="str">
        <f>IF('Coder A'!E97=1,"Public",IF('Coder A'!E97=2,"Private",IF('Coder A'!E97=3,"Nonprofit","No company / other")))</f>
        <v>Private</v>
      </c>
      <c r="AJ97" t="str">
        <f>IF(LEFT(UPPER(TRIM('Coder A'!I97)),1)="B","Board",IF(LEFT(UPPER(TRIM('Coder A'!I97)),1)="S","Shareholder","Other / Mixed"))</f>
        <v>Shareholder</v>
      </c>
      <c r="AK97" t="str">
        <f>IF(UPPER(TRIM('Coder A'!D97))="S","Delaware Supreme Court","Delaware Court of Chancery")</f>
        <v>Delaware Court of Chancery</v>
      </c>
      <c r="AL97" t="str">
        <f>'Coder A'!F97</f>
        <v>Trial</v>
      </c>
      <c r="AQ97" t="str">
        <f t="shared" si="24"/>
        <v>N</v>
      </c>
      <c r="AR97" t="str">
        <f t="shared" si="25"/>
        <v>N</v>
      </c>
      <c r="AS97" t="str">
        <f t="shared" si="26"/>
        <v>Definite non-application (N/N)</v>
      </c>
    </row>
    <row r="98" spans="1:45" x14ac:dyDescent="0.2">
      <c r="A98">
        <f t="shared" ref="A98:A129" si="27">ROW()-1</f>
        <v>97</v>
      </c>
      <c r="B98" t="str">
        <f>TRIM('Coder B'!A98)</f>
        <v>Klaasen v. Allegro Dev. Corp.</v>
      </c>
      <c r="C98" t="str">
        <f>TRIM('Coder B'!B98)</f>
        <v>Unreported; 2013 WL 5967028; 2013 Del. Ch. LEXIS 275</v>
      </c>
      <c r="D98">
        <f>'Coder B'!C98</f>
        <v>2013</v>
      </c>
      <c r="E98" t="str">
        <f t="shared" ref="E98:E129" si="28">IF(D98&gt;=2020,"2020–2025",TEXT(INT(D98/10)*10,"0")&amp;"s")</f>
        <v>2010s</v>
      </c>
      <c r="F98" t="str">
        <f>IF(UPPER(TRIM('Coder B'!D98))="S","Delaware Supreme Court","Delaware Court of Chancery")</f>
        <v>Delaware Court of Chancery</v>
      </c>
      <c r="G98" t="str">
        <f>IF(UPPER(TRIM('Coder B'!D98))="S","Appeal (Delaware Supreme Court)",IF(OR(ISNUMBER(SEARCH("TRO",UPPER('Coder B'!E98))),ISNUMBER(SEARCH("PI",UPPER('Coder B'!E98))),ISNUMBER(SEARCH("PRELIM",UPPER('Coder B'!E98)))),"TRO / Preliminary Injunction",IF(OR(ISNUMBER(SEARCH("MTD",UPPER('Coder B'!E98))),ISNUMBER(SEARCH("DISMISS",UPPER('Coder B'!E98))),ISNUMBER(SEARCH("MJOP",UPPER('Coder B'!E98))),ISNUMBER(SEARCH("PLEAD",UPPER('Coder B'!E98)))),"Motion to Dismiss / Pleadings",IF(OR(ISNUMBER(SEARCH("SJ",UPPER('Coder B'!E98))),ISNUMBER(SEARCH("SUMMARY",UPPER('Coder B'!E98))),ISNUMBER(SEARCH("TRIAL",UPPER('Coder B'!E98))),ISNUMBER(SEARCH("PERMANENT",UPPER('Coder B'!E98)))),"Summary Judgment / Trial","Other / Hybrid / Remand"))))</f>
        <v>Other / Hybrid / Remand</v>
      </c>
      <c r="H98" t="str">
        <f>IF('Coder B'!F98=1,"Public",IF('Coder B'!F98=2,"Private",IF('Coder B'!F98=3,"Nonprofit","No company / other")))</f>
        <v>Private</v>
      </c>
      <c r="I98" t="str">
        <f t="shared" ref="I98:I129" si="29">IFERROR(INDEX($AI$2:$AI$144,MATCH(C98,$AF$2:$AF$144,0)),IFERROR(INDEX($AI$2:$AI$144,MATCH(B98,$AG$2:$AG$144,0)),"No company / other"))</f>
        <v>Private</v>
      </c>
      <c r="J98" t="str">
        <f>IF(LEFT(UPPER(TRIM('Coder B'!I98)),1)="B","Board",IF(LEFT(UPPER(TRIM('Coder B'!I98)),1)="S","Shareholder","Other / Mixed"))</f>
        <v>Shareholder</v>
      </c>
      <c r="K98" t="str">
        <f>IF(LEFT(UPPER(TRIM(CLEAN('Coder B'!G98))),1)="Y","Y",IF(LEFT(UPPER(TRIM(CLEAN('Coder B'!G98))),1)="M","M",IF(LEFT(UPPER(TRIM(CLEAN('Coder B'!G98))),1)="N","N","")))</f>
        <v>N</v>
      </c>
      <c r="L98" t="str">
        <f t="shared" ref="L98:L129" si="30">IFERROR(INDEX($AH$2:$AH$144,MATCH(C98,$AF$2:$AF$144,0)),IFERROR(INDEX($AH$2:$AH$144,MATCH(B98,$AG$2:$AG$144,0)),""))</f>
        <v>N</v>
      </c>
      <c r="M98">
        <f>IF(COUNTIF($B$2:B98,B98)=1,1,0)</f>
        <v>1</v>
      </c>
      <c r="N98" t="str">
        <f t="shared" ref="N98:N129" si="31">IF(COUNTIF($AP$2:$AP$13,B98)&gt;0,"Post-Coster","Pre-Coster")</f>
        <v>Pre-Coster</v>
      </c>
      <c r="O98" t="str">
        <f t="shared" ref="O98:O129" si="32">IFERROR(INDEX($AO$2:$AO$13,MATCH(B98,$AP$2:$AP$13,0)),"")</f>
        <v/>
      </c>
      <c r="AF98" t="str">
        <f>TRIM('Coder A'!B98)</f>
        <v>Unreported; 2013 WL 6331287; 2013 Del. Ch. LEXIS 292</v>
      </c>
      <c r="AG98" t="str">
        <f>TRIM('Coder A'!A98)</f>
        <v>Boris v. Schaheen</v>
      </c>
      <c r="AH98" t="str">
        <f>IF(LEFT(UPPER(TRIM(CLEAN('Coder A'!G98))),1)="Y","Y",IF(LEFT(UPPER(TRIM(CLEAN('Coder A'!G98))),1)="M","M",IF(LEFT(UPPER(TRIM(CLEAN('Coder A'!G98))),1)="N","N","")))</f>
        <v>N</v>
      </c>
      <c r="AI98" t="str">
        <f>IF('Coder A'!E98=1,"Public",IF('Coder A'!E98=2,"Private",IF('Coder A'!E98=3,"Nonprofit","No company / other")))</f>
        <v>Private</v>
      </c>
      <c r="AJ98" t="str">
        <f>IF(LEFT(UPPER(TRIM('Coder A'!I98)),1)="B","Board",IF(LEFT(UPPER(TRIM('Coder A'!I98)),1)="S","Shareholder","Other / Mixed"))</f>
        <v>Other / Mixed</v>
      </c>
      <c r="AK98" t="str">
        <f>IF(UPPER(TRIM('Coder A'!D98))="S","Delaware Supreme Court","Delaware Court of Chancery")</f>
        <v>Delaware Court of Chancery</v>
      </c>
      <c r="AL98" t="str">
        <f>'Coder A'!F98</f>
        <v>Trial</v>
      </c>
      <c r="AQ98" t="str">
        <f t="shared" ref="AQ98:AQ129" si="33">IF(M98=1,IF(COUNTIFS($B$2:$B$144,B98,$K$2:$K$144,"Y")&gt;0,"Y",IF(COUNTIFS($B$2:$B$144,B98,$K$2:$K$144,"M")&gt;0,"M","N")),"")</f>
        <v>N</v>
      </c>
      <c r="AR98" t="str">
        <f t="shared" ref="AR98:AR129" si="34">IF(M98=1,IF(COUNTIFS($B$2:$B$144,B98,$L$2:$L$144,"Y")&gt;0,"Y",IF(COUNTIFS($B$2:$B$144,B98,$L$2:$L$144,"M")&gt;0,"M","N")),"")</f>
        <v>N</v>
      </c>
      <c r="AS98" t="str">
        <f t="shared" ref="AS98:AS129" si="35">IF(M98=1,IF(AND(AQ98="Y",AR98="Y"),"Definite application (Y/Y)",IF(AND(AQ98="N",AR98="N"),"Definite non-application (N/N)","Uncertain (M or disagreement)")),"")</f>
        <v>Definite non-application (N/N)</v>
      </c>
    </row>
    <row r="99" spans="1:45" x14ac:dyDescent="0.2">
      <c r="A99">
        <f t="shared" si="27"/>
        <v>98</v>
      </c>
      <c r="B99" t="str">
        <f>TRIM('Coder B'!A99)</f>
        <v>Red Oak Fund, L.P. v. Digirad Corp.</v>
      </c>
      <c r="C99" t="str">
        <f>TRIM('Coder B'!B99)</f>
        <v>Unreported; 2013 WL 5740103; 2013 Del. Ch. LEXIS 256</v>
      </c>
      <c r="D99">
        <f>'Coder B'!C99</f>
        <v>2013</v>
      </c>
      <c r="E99" t="str">
        <f t="shared" si="28"/>
        <v>2010s</v>
      </c>
      <c r="F99" t="str">
        <f>IF(UPPER(TRIM('Coder B'!D99))="S","Delaware Supreme Court","Delaware Court of Chancery")</f>
        <v>Delaware Court of Chancery</v>
      </c>
      <c r="G99" t="str">
        <f>IF(UPPER(TRIM('Coder B'!D99))="S","Appeal (Delaware Supreme Court)",IF(OR(ISNUMBER(SEARCH("TRO",UPPER('Coder B'!E99))),ISNUMBER(SEARCH("PI",UPPER('Coder B'!E99))),ISNUMBER(SEARCH("PRELIM",UPPER('Coder B'!E99)))),"TRO / Preliminary Injunction",IF(OR(ISNUMBER(SEARCH("MTD",UPPER('Coder B'!E99))),ISNUMBER(SEARCH("DISMISS",UPPER('Coder B'!E99))),ISNUMBER(SEARCH("MJOP",UPPER('Coder B'!E99))),ISNUMBER(SEARCH("PLEAD",UPPER('Coder B'!E99)))),"Motion to Dismiss / Pleadings",IF(OR(ISNUMBER(SEARCH("SJ",UPPER('Coder B'!E99))),ISNUMBER(SEARCH("SUMMARY",UPPER('Coder B'!E99))),ISNUMBER(SEARCH("TRIAL",UPPER('Coder B'!E99))),ISNUMBER(SEARCH("PERMANENT",UPPER('Coder B'!E99)))),"Summary Judgment / Trial","Other / Hybrid / Remand"))))</f>
        <v>Summary Judgment / Trial</v>
      </c>
      <c r="H99" t="str">
        <f>IF('Coder B'!F99=1,"Public",IF('Coder B'!F99=2,"Private",IF('Coder B'!F99=3,"Nonprofit","No company / other")))</f>
        <v>Private</v>
      </c>
      <c r="I99" t="str">
        <f t="shared" si="29"/>
        <v>Private</v>
      </c>
      <c r="J99" t="str">
        <f>IF(LEFT(UPPER(TRIM('Coder B'!I99)),1)="B","Board",IF(LEFT(UPPER(TRIM('Coder B'!I99)),1)="S","Shareholder","Other / Mixed"))</f>
        <v>Board</v>
      </c>
      <c r="K99" t="str">
        <f>IF(LEFT(UPPER(TRIM(CLEAN('Coder B'!G99))),1)="Y","Y",IF(LEFT(UPPER(TRIM(CLEAN('Coder B'!G99))),1)="M","M",IF(LEFT(UPPER(TRIM(CLEAN('Coder B'!G99))),1)="N","N","")))</f>
        <v>N</v>
      </c>
      <c r="L99" t="str">
        <f t="shared" si="30"/>
        <v>N</v>
      </c>
      <c r="M99">
        <f>IF(COUNTIF($B$2:B99,B99)=1,1,0)</f>
        <v>1</v>
      </c>
      <c r="N99" t="str">
        <f t="shared" si="31"/>
        <v>Pre-Coster</v>
      </c>
      <c r="O99" t="str">
        <f t="shared" si="32"/>
        <v/>
      </c>
      <c r="AF99" t="str">
        <f>TRIM('Coder A'!B99)</f>
        <v>68 A.3d 242</v>
      </c>
      <c r="AG99" t="str">
        <f>TRIM('Coder A'!A99)</f>
        <v>Kallick v. Sandridge Energy, Inc.</v>
      </c>
      <c r="AH99" t="str">
        <f>IF(LEFT(UPPER(TRIM(CLEAN('Coder A'!G99))),1)="Y","Y",IF(LEFT(UPPER(TRIM(CLEAN('Coder A'!G99))),1)="M","M",IF(LEFT(UPPER(TRIM(CLEAN('Coder A'!G99))),1)="N","N","")))</f>
        <v>N</v>
      </c>
      <c r="AI99" t="str">
        <f>IF('Coder A'!E99=1,"Public",IF('Coder A'!E99=2,"Private",IF('Coder A'!E99=3,"Nonprofit","No company / other")))</f>
        <v>Public</v>
      </c>
      <c r="AJ99" t="str">
        <f>IF(LEFT(UPPER(TRIM('Coder A'!I99)),1)="B","Board",IF(LEFT(UPPER(TRIM('Coder A'!I99)),1)="S","Shareholder","Other / Mixed"))</f>
        <v>Shareholder</v>
      </c>
      <c r="AK99" t="str">
        <f>IF(UPPER(TRIM('Coder A'!D99))="S","Delaware Supreme Court","Delaware Court of Chancery")</f>
        <v>Delaware Court of Chancery</v>
      </c>
      <c r="AL99" t="str">
        <f>'Coder A'!F99</f>
        <v>PI</v>
      </c>
      <c r="AQ99" t="str">
        <f t="shared" si="33"/>
        <v>N</v>
      </c>
      <c r="AR99" t="str">
        <f t="shared" si="34"/>
        <v>N</v>
      </c>
      <c r="AS99" t="str">
        <f t="shared" si="35"/>
        <v>Definite non-application (N/N)</v>
      </c>
    </row>
    <row r="100" spans="1:45" x14ac:dyDescent="0.2">
      <c r="A100">
        <f t="shared" si="27"/>
        <v>99</v>
      </c>
      <c r="B100" t="str">
        <f>TRIM('Coder B'!A100)</f>
        <v>AB Value Partners, LP v. Kreisler Mfg. Corp.</v>
      </c>
      <c r="C100" t="str">
        <f>TRIM('Coder B'!B100)</f>
        <v>Unreported; 2014 WL 7150465; 2014 Del. Ch. LEXIS 264</v>
      </c>
      <c r="D100">
        <f>'Coder B'!C100</f>
        <v>2014</v>
      </c>
      <c r="E100" t="str">
        <f t="shared" si="28"/>
        <v>2010s</v>
      </c>
      <c r="F100" t="str">
        <f>IF(UPPER(TRIM('Coder B'!D100))="S","Delaware Supreme Court","Delaware Court of Chancery")</f>
        <v>Delaware Court of Chancery</v>
      </c>
      <c r="G100" t="str">
        <f>IF(UPPER(TRIM('Coder B'!D100))="S","Appeal (Delaware Supreme Court)",IF(OR(ISNUMBER(SEARCH("TRO",UPPER('Coder B'!E100))),ISNUMBER(SEARCH("PI",UPPER('Coder B'!E100))),ISNUMBER(SEARCH("PRELIM",UPPER('Coder B'!E100)))),"TRO / Preliminary Injunction",IF(OR(ISNUMBER(SEARCH("MTD",UPPER('Coder B'!E100))),ISNUMBER(SEARCH("DISMISS",UPPER('Coder B'!E100))),ISNUMBER(SEARCH("MJOP",UPPER('Coder B'!E100))),ISNUMBER(SEARCH("PLEAD",UPPER('Coder B'!E100)))),"Motion to Dismiss / Pleadings",IF(OR(ISNUMBER(SEARCH("SJ",UPPER('Coder B'!E100))),ISNUMBER(SEARCH("SUMMARY",UPPER('Coder B'!E100))),ISNUMBER(SEARCH("TRIAL",UPPER('Coder B'!E100))),ISNUMBER(SEARCH("PERMANENT",UPPER('Coder B'!E100)))),"Summary Judgment / Trial","Other / Hybrid / Remand"))))</f>
        <v>TRO / Preliminary Injunction</v>
      </c>
      <c r="H100" t="str">
        <f>IF('Coder B'!F100=1,"Public",IF('Coder B'!F100=2,"Private",IF('Coder B'!F100=3,"Nonprofit","No company / other")))</f>
        <v>Private</v>
      </c>
      <c r="I100" t="str">
        <f t="shared" si="29"/>
        <v>Private</v>
      </c>
      <c r="J100" t="str">
        <f>IF(LEFT(UPPER(TRIM('Coder B'!I100)),1)="B","Board",IF(LEFT(UPPER(TRIM('Coder B'!I100)),1)="S","Shareholder","Other / Mixed"))</f>
        <v>Board</v>
      </c>
      <c r="K100" t="str">
        <f>IF(LEFT(UPPER(TRIM(CLEAN('Coder B'!G100))),1)="Y","Y",IF(LEFT(UPPER(TRIM(CLEAN('Coder B'!G100))),1)="M","M",IF(LEFT(UPPER(TRIM(CLEAN('Coder B'!G100))),1)="N","N","")))</f>
        <v>N</v>
      </c>
      <c r="L100" t="str">
        <f t="shared" si="30"/>
        <v>N</v>
      </c>
      <c r="M100">
        <f>IF(COUNTIF($B$2:B100,B100)=1,1,0)</f>
        <v>1</v>
      </c>
      <c r="N100" t="str">
        <f t="shared" si="31"/>
        <v>Pre-Coster</v>
      </c>
      <c r="O100" t="str">
        <f t="shared" si="32"/>
        <v/>
      </c>
      <c r="AF100" t="str">
        <f>TRIM('Coder A'!B100)</f>
        <v>Unreported; 2013 WL 5967028; 2013 Del. Ch. LEXIS 275</v>
      </c>
      <c r="AG100" t="str">
        <f>TRIM('Coder A'!A100)</f>
        <v>Klaasen v. Allegro Dev. Corp.</v>
      </c>
      <c r="AH100" t="str">
        <f>IF(LEFT(UPPER(TRIM(CLEAN('Coder A'!G100))),1)="Y","Y",IF(LEFT(UPPER(TRIM(CLEAN('Coder A'!G100))),1)="M","M",IF(LEFT(UPPER(TRIM(CLEAN('Coder A'!G100))),1)="N","N","")))</f>
        <v>N</v>
      </c>
      <c r="AI100" t="str">
        <f>IF('Coder A'!E100=1,"Public",IF('Coder A'!E100=2,"Private",IF('Coder A'!E100=3,"Nonprofit","No company / other")))</f>
        <v>Private</v>
      </c>
      <c r="AJ100" t="str">
        <f>IF(LEFT(UPPER(TRIM('Coder A'!I100)),1)="B","Board",IF(LEFT(UPPER(TRIM('Coder A'!I100)),1)="S","Shareholder","Other / Mixed"))</f>
        <v>Shareholder</v>
      </c>
      <c r="AK100" t="str">
        <f>IF(UPPER(TRIM('Coder A'!D100))="S","Delaware Supreme Court","Delaware Court of Chancery")</f>
        <v>Delaware Court of Chancery</v>
      </c>
      <c r="AL100" t="str">
        <f>'Coder A'!F100</f>
        <v>MTS</v>
      </c>
      <c r="AQ100" t="str">
        <f t="shared" si="33"/>
        <v>N</v>
      </c>
      <c r="AR100" t="str">
        <f t="shared" si="34"/>
        <v>N</v>
      </c>
      <c r="AS100" t="str">
        <f t="shared" si="35"/>
        <v>Definite non-application (N/N)</v>
      </c>
    </row>
    <row r="101" spans="1:45" x14ac:dyDescent="0.2">
      <c r="A101">
        <f t="shared" si="27"/>
        <v>100</v>
      </c>
      <c r="B101" t="str">
        <f>TRIM('Coder B'!A101)</f>
        <v>Allen v. El Paso Pipeline GP Co., L.L.C.</v>
      </c>
      <c r="C101" t="str">
        <f>TRIM('Coder B'!B101)</f>
        <v>90 A.3d 1097</v>
      </c>
      <c r="D101">
        <f>'Coder B'!C101</f>
        <v>2014</v>
      </c>
      <c r="E101" t="str">
        <f t="shared" si="28"/>
        <v>2010s</v>
      </c>
      <c r="F101" t="str">
        <f>IF(UPPER(TRIM('Coder B'!D101))="S","Delaware Supreme Court","Delaware Court of Chancery")</f>
        <v>Delaware Court of Chancery</v>
      </c>
      <c r="G101" t="str">
        <f>IF(UPPER(TRIM('Coder B'!D101))="S","Appeal (Delaware Supreme Court)",IF(OR(ISNUMBER(SEARCH("TRO",UPPER('Coder B'!E101))),ISNUMBER(SEARCH("PI",UPPER('Coder B'!E101))),ISNUMBER(SEARCH("PRELIM",UPPER('Coder B'!E101)))),"TRO / Preliminary Injunction",IF(OR(ISNUMBER(SEARCH("MTD",UPPER('Coder B'!E101))),ISNUMBER(SEARCH("DISMISS",UPPER('Coder B'!E101))),ISNUMBER(SEARCH("MJOP",UPPER('Coder B'!E101))),ISNUMBER(SEARCH("PLEAD",UPPER('Coder B'!E101)))),"Motion to Dismiss / Pleadings",IF(OR(ISNUMBER(SEARCH("SJ",UPPER('Coder B'!E101))),ISNUMBER(SEARCH("SUMMARY",UPPER('Coder B'!E101))),ISNUMBER(SEARCH("TRIAL",UPPER('Coder B'!E101))),ISNUMBER(SEARCH("PERMANENT",UPPER('Coder B'!E101)))),"Summary Judgment / Trial","Other / Hybrid / Remand"))))</f>
        <v>Other / Hybrid / Remand</v>
      </c>
      <c r="H101" t="str">
        <f>IF('Coder B'!F101=1,"Public",IF('Coder B'!F101=2,"Private",IF('Coder B'!F101=3,"Nonprofit","No company / other")))</f>
        <v>Public</v>
      </c>
      <c r="I101" t="str">
        <f t="shared" si="29"/>
        <v>Public</v>
      </c>
      <c r="J101" t="str">
        <f>IF(LEFT(UPPER(TRIM('Coder B'!I101)),1)="B","Board",IF(LEFT(UPPER(TRIM('Coder B'!I101)),1)="S","Shareholder","Other / Mixed"))</f>
        <v>Shareholder</v>
      </c>
      <c r="K101" t="str">
        <f>IF(LEFT(UPPER(TRIM(CLEAN('Coder B'!G101))),1)="Y","Y",IF(LEFT(UPPER(TRIM(CLEAN('Coder B'!G101))),1)="M","M",IF(LEFT(UPPER(TRIM(CLEAN('Coder B'!G101))),1)="N","N","")))</f>
        <v>N</v>
      </c>
      <c r="L101" t="str">
        <f t="shared" si="30"/>
        <v>N</v>
      </c>
      <c r="M101">
        <f>IF(COUNTIF($B$2:B101,B101)=1,1,0)</f>
        <v>1</v>
      </c>
      <c r="N101" t="str">
        <f t="shared" si="31"/>
        <v>Pre-Coster</v>
      </c>
      <c r="O101" t="str">
        <f t="shared" si="32"/>
        <v/>
      </c>
      <c r="AF101" t="str">
        <f>TRIM('Coder A'!B101)</f>
        <v>Unreported; 2013 WL 5740103; 2013 Del. Ch. LEXIS 256</v>
      </c>
      <c r="AG101" t="str">
        <f>TRIM('Coder A'!A101)</f>
        <v>Red Oak Fund, L.P. v. Digirad Corp.</v>
      </c>
      <c r="AH101" t="str">
        <f>IF(LEFT(UPPER(TRIM(CLEAN('Coder A'!G101))),1)="Y","Y",IF(LEFT(UPPER(TRIM(CLEAN('Coder A'!G101))),1)="M","M",IF(LEFT(UPPER(TRIM(CLEAN('Coder A'!G101))),1)="N","N","")))</f>
        <v>N</v>
      </c>
      <c r="AI101" t="str">
        <f>IF('Coder A'!E101=1,"Public",IF('Coder A'!E101=2,"Private",IF('Coder A'!E101=3,"Nonprofit","No company / other")))</f>
        <v>Private</v>
      </c>
      <c r="AJ101" t="str">
        <f>IF(LEFT(UPPER(TRIM('Coder A'!I101)),1)="B","Board",IF(LEFT(UPPER(TRIM('Coder A'!I101)),1)="S","Shareholder","Other / Mixed"))</f>
        <v>Board</v>
      </c>
      <c r="AK101" t="str">
        <f>IF(UPPER(TRIM('Coder A'!D101))="S","Delaware Supreme Court","Delaware Court of Chancery")</f>
        <v>Delaware Court of Chancery</v>
      </c>
      <c r="AL101" t="str">
        <f>'Coder A'!F101</f>
        <v>Trial</v>
      </c>
      <c r="AQ101" t="str">
        <f t="shared" si="33"/>
        <v>N</v>
      </c>
      <c r="AR101" t="str">
        <f t="shared" si="34"/>
        <v>N</v>
      </c>
      <c r="AS101" t="str">
        <f t="shared" si="35"/>
        <v>Definite non-application (N/N)</v>
      </c>
    </row>
    <row r="102" spans="1:45" x14ac:dyDescent="0.2">
      <c r="A102">
        <f t="shared" si="27"/>
        <v>101</v>
      </c>
      <c r="B102" t="str">
        <f>TRIM('Coder B'!A102)</f>
        <v>In re Orchard Enters., Inc. S'holder Litig.</v>
      </c>
      <c r="C102" t="str">
        <f>TRIM('Coder B'!B102)</f>
        <v>88 A.3d 1</v>
      </c>
      <c r="D102">
        <f>'Coder B'!C102</f>
        <v>2014</v>
      </c>
      <c r="E102" t="str">
        <f t="shared" si="28"/>
        <v>2010s</v>
      </c>
      <c r="F102" t="str">
        <f>IF(UPPER(TRIM('Coder B'!D102))="S","Delaware Supreme Court","Delaware Court of Chancery")</f>
        <v>Delaware Court of Chancery</v>
      </c>
      <c r="G102" t="str">
        <f>IF(UPPER(TRIM('Coder B'!D102))="S","Appeal (Delaware Supreme Court)",IF(OR(ISNUMBER(SEARCH("TRO",UPPER('Coder B'!E102))),ISNUMBER(SEARCH("PI",UPPER('Coder B'!E102))),ISNUMBER(SEARCH("PRELIM",UPPER('Coder B'!E102)))),"TRO / Preliminary Injunction",IF(OR(ISNUMBER(SEARCH("MTD",UPPER('Coder B'!E102))),ISNUMBER(SEARCH("DISMISS",UPPER('Coder B'!E102))),ISNUMBER(SEARCH("MJOP",UPPER('Coder B'!E102))),ISNUMBER(SEARCH("PLEAD",UPPER('Coder B'!E102)))),"Motion to Dismiss / Pleadings",IF(OR(ISNUMBER(SEARCH("SJ",UPPER('Coder B'!E102))),ISNUMBER(SEARCH("SUMMARY",UPPER('Coder B'!E102))),ISNUMBER(SEARCH("TRIAL",UPPER('Coder B'!E102))),ISNUMBER(SEARCH("PERMANENT",UPPER('Coder B'!E102)))),"Summary Judgment / Trial","Other / Hybrid / Remand"))))</f>
        <v>Summary Judgment / Trial</v>
      </c>
      <c r="H102" t="str">
        <f>IF('Coder B'!F102=1,"Public",IF('Coder B'!F102=2,"Private",IF('Coder B'!F102=3,"Nonprofit","No company / other")))</f>
        <v>Public</v>
      </c>
      <c r="I102" t="str">
        <f t="shared" si="29"/>
        <v>Public</v>
      </c>
      <c r="J102" t="str">
        <f>IF(LEFT(UPPER(TRIM('Coder B'!I102)),1)="B","Board",IF(LEFT(UPPER(TRIM('Coder B'!I102)),1)="S","Shareholder","Other / Mixed"))</f>
        <v>Shareholder</v>
      </c>
      <c r="K102" t="str">
        <f>IF(LEFT(UPPER(TRIM(CLEAN('Coder B'!G102))),1)="Y","Y",IF(LEFT(UPPER(TRIM(CLEAN('Coder B'!G102))),1)="M","M",IF(LEFT(UPPER(TRIM(CLEAN('Coder B'!G102))),1)="N","N","")))</f>
        <v>N</v>
      </c>
      <c r="L102" t="str">
        <f t="shared" si="30"/>
        <v>N</v>
      </c>
      <c r="M102">
        <f>IF(COUNTIF($B$2:B102,B102)=1,1,0)</f>
        <v>1</v>
      </c>
      <c r="N102" t="str">
        <f t="shared" si="31"/>
        <v>Pre-Coster</v>
      </c>
      <c r="O102" t="str">
        <f t="shared" si="32"/>
        <v/>
      </c>
      <c r="AF102" t="str">
        <f>TRIM('Coder A'!B102)</f>
        <v>Unreported; 2014 WL 7150465; 2014 Del. Ch. LEXIS 264</v>
      </c>
      <c r="AG102" t="str">
        <f>TRIM('Coder A'!A102)</f>
        <v>AB Value Partners, LP v. Kreisler Mfg. Corp.</v>
      </c>
      <c r="AH102" t="str">
        <f>IF(LEFT(UPPER(TRIM(CLEAN('Coder A'!G102))),1)="Y","Y",IF(LEFT(UPPER(TRIM(CLEAN('Coder A'!G102))),1)="M","M",IF(LEFT(UPPER(TRIM(CLEAN('Coder A'!G102))),1)="N","N","")))</f>
        <v>N</v>
      </c>
      <c r="AI102" t="str">
        <f>IF('Coder A'!E102=1,"Public",IF('Coder A'!E102=2,"Private",IF('Coder A'!E102=3,"Nonprofit","No company / other")))</f>
        <v>Private</v>
      </c>
      <c r="AJ102" t="str">
        <f>IF(LEFT(UPPER(TRIM('Coder A'!I102)),1)="B","Board",IF(LEFT(UPPER(TRIM('Coder A'!I102)),1)="S","Shareholder","Other / Mixed"))</f>
        <v>Board</v>
      </c>
      <c r="AK102" t="str">
        <f>IF(UPPER(TRIM('Coder A'!D102))="S","Delaware Supreme Court","Delaware Court of Chancery")</f>
        <v>Delaware Court of Chancery</v>
      </c>
      <c r="AL102" t="str">
        <f>'Coder A'!F102</f>
        <v>TRO</v>
      </c>
      <c r="AQ102" t="str">
        <f t="shared" si="33"/>
        <v>N</v>
      </c>
      <c r="AR102" t="str">
        <f t="shared" si="34"/>
        <v>N</v>
      </c>
      <c r="AS102" t="str">
        <f t="shared" si="35"/>
        <v>Definite non-application (N/N)</v>
      </c>
    </row>
    <row r="103" spans="1:45" x14ac:dyDescent="0.2">
      <c r="A103">
        <f t="shared" si="27"/>
        <v>102</v>
      </c>
      <c r="B103" t="str">
        <f>TRIM('Coder B'!A103)</f>
        <v>In re Activision Blizzard, Inc. S'holder Litig.</v>
      </c>
      <c r="C103" t="str">
        <f>TRIM('Coder B'!B103)</f>
        <v>124 A.3d 1025</v>
      </c>
      <c r="D103">
        <f>'Coder B'!C103</f>
        <v>2015</v>
      </c>
      <c r="E103" t="str">
        <f t="shared" si="28"/>
        <v>2010s</v>
      </c>
      <c r="F103" t="str">
        <f>IF(UPPER(TRIM('Coder B'!D103))="S","Delaware Supreme Court","Delaware Court of Chancery")</f>
        <v>Delaware Court of Chancery</v>
      </c>
      <c r="G103" t="str">
        <f>IF(UPPER(TRIM('Coder B'!D103))="S","Appeal (Delaware Supreme Court)",IF(OR(ISNUMBER(SEARCH("TRO",UPPER('Coder B'!E103))),ISNUMBER(SEARCH("PI",UPPER('Coder B'!E103))),ISNUMBER(SEARCH("PRELIM",UPPER('Coder B'!E103)))),"TRO / Preliminary Injunction",IF(OR(ISNUMBER(SEARCH("MTD",UPPER('Coder B'!E103))),ISNUMBER(SEARCH("DISMISS",UPPER('Coder B'!E103))),ISNUMBER(SEARCH("MJOP",UPPER('Coder B'!E103))),ISNUMBER(SEARCH("PLEAD",UPPER('Coder B'!E103)))),"Motion to Dismiss / Pleadings",IF(OR(ISNUMBER(SEARCH("SJ",UPPER('Coder B'!E103))),ISNUMBER(SEARCH("SUMMARY",UPPER('Coder B'!E103))),ISNUMBER(SEARCH("TRIAL",UPPER('Coder B'!E103))),ISNUMBER(SEARCH("PERMANENT",UPPER('Coder B'!E103)))),"Summary Judgment / Trial","Other / Hybrid / Remand"))))</f>
        <v>Other / Hybrid / Remand</v>
      </c>
      <c r="H103" t="str">
        <f>IF('Coder B'!F103=1,"Public",IF('Coder B'!F103=2,"Private",IF('Coder B'!F103=3,"Nonprofit","No company / other")))</f>
        <v>Public</v>
      </c>
      <c r="I103" t="str">
        <f t="shared" si="29"/>
        <v>Public</v>
      </c>
      <c r="J103" t="str">
        <f>IF(LEFT(UPPER(TRIM('Coder B'!I103)),1)="B","Board",IF(LEFT(UPPER(TRIM('Coder B'!I103)),1)="S","Shareholder","Other / Mixed"))</f>
        <v>Board</v>
      </c>
      <c r="K103" t="str">
        <f>IF(LEFT(UPPER(TRIM(CLEAN('Coder B'!G103))),1)="Y","Y",IF(LEFT(UPPER(TRIM(CLEAN('Coder B'!G103))),1)="M","M",IF(LEFT(UPPER(TRIM(CLEAN('Coder B'!G103))),1)="N","N","")))</f>
        <v>N</v>
      </c>
      <c r="L103" t="str">
        <f t="shared" si="30"/>
        <v>N</v>
      </c>
      <c r="M103">
        <f>IF(COUNTIF($B$2:B103,B103)=1,1,0)</f>
        <v>1</v>
      </c>
      <c r="N103" t="str">
        <f t="shared" si="31"/>
        <v>Pre-Coster</v>
      </c>
      <c r="O103" t="str">
        <f t="shared" si="32"/>
        <v/>
      </c>
      <c r="AF103" t="str">
        <f>TRIM('Coder A'!B103)</f>
        <v>90 A.3d 1097</v>
      </c>
      <c r="AG103" t="str">
        <f>TRIM('Coder A'!A103)</f>
        <v>Allen v. El Paso Pipeline GP Co., L.L.C.</v>
      </c>
      <c r="AH103" t="str">
        <f>IF(LEFT(UPPER(TRIM(CLEAN('Coder A'!G103))),1)="Y","Y",IF(LEFT(UPPER(TRIM(CLEAN('Coder A'!G103))),1)="M","M",IF(LEFT(UPPER(TRIM(CLEAN('Coder A'!G103))),1)="N","N","")))</f>
        <v>N</v>
      </c>
      <c r="AI103" t="str">
        <f>IF('Coder A'!E103=1,"Public",IF('Coder A'!E103=2,"Private",IF('Coder A'!E103=3,"Nonprofit","No company / other")))</f>
        <v>Public</v>
      </c>
      <c r="AJ103" t="str">
        <f>IF(LEFT(UPPER(TRIM('Coder A'!I103)),1)="B","Board",IF(LEFT(UPPER(TRIM('Coder A'!I103)),1)="S","Shareholder","Other / Mixed"))</f>
        <v>Shareholder</v>
      </c>
      <c r="AK103" t="str">
        <f>IF(UPPER(TRIM('Coder A'!D103))="S","Delaware Supreme Court","Delaware Court of Chancery")</f>
        <v>Delaware Court of Chancery</v>
      </c>
      <c r="AL103" t="str">
        <f>'Coder A'!F103</f>
        <v>Motion for Class Certification</v>
      </c>
      <c r="AQ103" t="str">
        <f t="shared" si="33"/>
        <v>N</v>
      </c>
      <c r="AR103" t="str">
        <f t="shared" si="34"/>
        <v>N</v>
      </c>
      <c r="AS103" t="str">
        <f t="shared" si="35"/>
        <v>Definite non-application (N/N)</v>
      </c>
    </row>
    <row r="104" spans="1:45" x14ac:dyDescent="0.2">
      <c r="A104">
        <f t="shared" si="27"/>
        <v>103</v>
      </c>
      <c r="B104" t="str">
        <f>TRIM('Coder B'!A104)</f>
        <v>In re El Paso Pipeline Partners, L.P. Derivative Litig.</v>
      </c>
      <c r="C104" t="str">
        <f>TRIM('Coder B'!B104)</f>
        <v>132 A.3d 67</v>
      </c>
      <c r="D104">
        <f>'Coder B'!C104</f>
        <v>2015</v>
      </c>
      <c r="E104" t="str">
        <f t="shared" si="28"/>
        <v>2010s</v>
      </c>
      <c r="F104" t="str">
        <f>IF(UPPER(TRIM('Coder B'!D104))="S","Delaware Supreme Court","Delaware Court of Chancery")</f>
        <v>Delaware Court of Chancery</v>
      </c>
      <c r="G104" t="str">
        <f>IF(UPPER(TRIM('Coder B'!D104))="S","Appeal (Delaware Supreme Court)",IF(OR(ISNUMBER(SEARCH("TRO",UPPER('Coder B'!E104))),ISNUMBER(SEARCH("PI",UPPER('Coder B'!E104))),ISNUMBER(SEARCH("PRELIM",UPPER('Coder B'!E104)))),"TRO / Preliminary Injunction",IF(OR(ISNUMBER(SEARCH("MTD",UPPER('Coder B'!E104))),ISNUMBER(SEARCH("DISMISS",UPPER('Coder B'!E104))),ISNUMBER(SEARCH("MJOP",UPPER('Coder B'!E104))),ISNUMBER(SEARCH("PLEAD",UPPER('Coder B'!E104)))),"Motion to Dismiss / Pleadings",IF(OR(ISNUMBER(SEARCH("SJ",UPPER('Coder B'!E104))),ISNUMBER(SEARCH("SUMMARY",UPPER('Coder B'!E104))),ISNUMBER(SEARCH("TRIAL",UPPER('Coder B'!E104))),ISNUMBER(SEARCH("PERMANENT",UPPER('Coder B'!E104)))),"Summary Judgment / Trial","Other / Hybrid / Remand"))))</f>
        <v>Motion to Dismiss / Pleadings</v>
      </c>
      <c r="H104" t="str">
        <f>IF('Coder B'!F104=1,"Public",IF('Coder B'!F104=2,"Private",IF('Coder B'!F104=3,"Nonprofit","No company / other")))</f>
        <v>Public</v>
      </c>
      <c r="I104" t="str">
        <f t="shared" si="29"/>
        <v>Public</v>
      </c>
      <c r="J104" t="str">
        <f>IF(LEFT(UPPER(TRIM('Coder B'!I104)),1)="B","Board",IF(LEFT(UPPER(TRIM('Coder B'!I104)),1)="S","Shareholder","Other / Mixed"))</f>
        <v>Shareholder</v>
      </c>
      <c r="K104" t="str">
        <f>IF(LEFT(UPPER(TRIM(CLEAN('Coder B'!G104))),1)="Y","Y",IF(LEFT(UPPER(TRIM(CLEAN('Coder B'!G104))),1)="M","M",IF(LEFT(UPPER(TRIM(CLEAN('Coder B'!G104))),1)="N","N","")))</f>
        <v>N</v>
      </c>
      <c r="L104" t="str">
        <f t="shared" si="30"/>
        <v>N</v>
      </c>
      <c r="M104">
        <f>IF(COUNTIF($B$2:B104,B104)=1,1,0)</f>
        <v>1</v>
      </c>
      <c r="N104" t="str">
        <f t="shared" si="31"/>
        <v>Pre-Coster</v>
      </c>
      <c r="O104" t="str">
        <f t="shared" si="32"/>
        <v/>
      </c>
      <c r="AF104" t="str">
        <f>TRIM('Coder A'!B104)</f>
        <v>88 A.3d 1</v>
      </c>
      <c r="AG104" t="str">
        <f>TRIM('Coder A'!A104)</f>
        <v>In re Orchard Enters., Inc. S'holder Litig.</v>
      </c>
      <c r="AH104" t="str">
        <f>IF(LEFT(UPPER(TRIM(CLEAN('Coder A'!G104))),1)="Y","Y",IF(LEFT(UPPER(TRIM(CLEAN('Coder A'!G104))),1)="M","M",IF(LEFT(UPPER(TRIM(CLEAN('Coder A'!G104))),1)="N","N","")))</f>
        <v>N</v>
      </c>
      <c r="AI104" t="str">
        <f>IF('Coder A'!E104=1,"Public",IF('Coder A'!E104=2,"Private",IF('Coder A'!E104=3,"Nonprofit","No company / other")))</f>
        <v>Public</v>
      </c>
      <c r="AJ104" t="str">
        <f>IF(LEFT(UPPER(TRIM('Coder A'!I104)),1)="B","Board",IF(LEFT(UPPER(TRIM('Coder A'!I104)),1)="S","Shareholder","Other / Mixed"))</f>
        <v>Shareholder</v>
      </c>
      <c r="AK104" t="str">
        <f>IF(UPPER(TRIM('Coder A'!D104))="S","Delaware Supreme Court","Delaware Court of Chancery")</f>
        <v>Delaware Court of Chancery</v>
      </c>
      <c r="AL104" t="str">
        <f>'Coder A'!F104</f>
        <v>MSJ</v>
      </c>
      <c r="AQ104" t="str">
        <f t="shared" si="33"/>
        <v>N</v>
      </c>
      <c r="AR104" t="str">
        <f t="shared" si="34"/>
        <v>N</v>
      </c>
      <c r="AS104" t="str">
        <f t="shared" si="35"/>
        <v>Definite non-application (N/N)</v>
      </c>
    </row>
    <row r="105" spans="1:45" x14ac:dyDescent="0.2">
      <c r="A105">
        <f t="shared" si="27"/>
        <v>104</v>
      </c>
      <c r="B105" t="str">
        <f>TRIM('Coder B'!A105)</f>
        <v>Kerbawy v. McDonnell</v>
      </c>
      <c r="C105" t="str">
        <f>TRIM('Coder B'!B105)</f>
        <v>Unreported; 2015 WL 4929198; 2015 Del. Ch. LEXIS 217</v>
      </c>
      <c r="D105">
        <f>'Coder B'!C105</f>
        <v>2015</v>
      </c>
      <c r="E105" t="str">
        <f t="shared" si="28"/>
        <v>2010s</v>
      </c>
      <c r="F105" t="str">
        <f>IF(UPPER(TRIM('Coder B'!D105))="S","Delaware Supreme Court","Delaware Court of Chancery")</f>
        <v>Delaware Court of Chancery</v>
      </c>
      <c r="G105" t="str">
        <f>IF(UPPER(TRIM('Coder B'!D105))="S","Appeal (Delaware Supreme Court)",IF(OR(ISNUMBER(SEARCH("TRO",UPPER('Coder B'!E105))),ISNUMBER(SEARCH("PI",UPPER('Coder B'!E105))),ISNUMBER(SEARCH("PRELIM",UPPER('Coder B'!E105)))),"TRO / Preliminary Injunction",IF(OR(ISNUMBER(SEARCH("MTD",UPPER('Coder B'!E105))),ISNUMBER(SEARCH("DISMISS",UPPER('Coder B'!E105))),ISNUMBER(SEARCH("MJOP",UPPER('Coder B'!E105))),ISNUMBER(SEARCH("PLEAD",UPPER('Coder B'!E105)))),"Motion to Dismiss / Pleadings",IF(OR(ISNUMBER(SEARCH("SJ",UPPER('Coder B'!E105))),ISNUMBER(SEARCH("SUMMARY",UPPER('Coder B'!E105))),ISNUMBER(SEARCH("TRIAL",UPPER('Coder B'!E105))),ISNUMBER(SEARCH("PERMANENT",UPPER('Coder B'!E105)))),"Summary Judgment / Trial","Other / Hybrid / Remand"))))</f>
        <v>Summary Judgment / Trial</v>
      </c>
      <c r="H105" t="str">
        <f>IF('Coder B'!F105=1,"Public",IF('Coder B'!F105=2,"Private",IF('Coder B'!F105=3,"Nonprofit","No company / other")))</f>
        <v>Private</v>
      </c>
      <c r="I105" t="str">
        <f t="shared" si="29"/>
        <v>Private</v>
      </c>
      <c r="J105" t="str">
        <f>IF(LEFT(UPPER(TRIM('Coder B'!I105)),1)="B","Board",IF(LEFT(UPPER(TRIM('Coder B'!I105)),1)="S","Shareholder","Other / Mixed"))</f>
        <v>Shareholder</v>
      </c>
      <c r="K105" t="str">
        <f>IF(LEFT(UPPER(TRIM(CLEAN('Coder B'!G105))),1)="Y","Y",IF(LEFT(UPPER(TRIM(CLEAN('Coder B'!G105))),1)="M","M",IF(LEFT(UPPER(TRIM(CLEAN('Coder B'!G105))),1)="N","N","")))</f>
        <v>N</v>
      </c>
      <c r="L105" t="str">
        <f t="shared" si="30"/>
        <v>N</v>
      </c>
      <c r="M105">
        <f>IF(COUNTIF($B$2:B105,B105)=1,1,0)</f>
        <v>1</v>
      </c>
      <c r="N105" t="str">
        <f t="shared" si="31"/>
        <v>Pre-Coster</v>
      </c>
      <c r="O105" t="str">
        <f t="shared" si="32"/>
        <v/>
      </c>
      <c r="AF105" t="str">
        <f>TRIM('Coder A'!B105)</f>
        <v>Unreported; 2014 WL 1922029; 2014 Del. Ch. LEXIS 64</v>
      </c>
      <c r="AG105" t="str">
        <f>TRIM('Coder A'!A105)</f>
        <v>Third Point LLC v. Ruprecht</v>
      </c>
      <c r="AH105" t="str">
        <f>IF(LEFT(UPPER(TRIM(CLEAN('Coder A'!G105))),1)="Y","Y",IF(LEFT(UPPER(TRIM(CLEAN('Coder A'!G105))),1)="M","M",IF(LEFT(UPPER(TRIM(CLEAN('Coder A'!G105))),1)="N","N","")))</f>
        <v>N</v>
      </c>
      <c r="AI105" t="str">
        <f>IF('Coder A'!E105=1,"Public",IF('Coder A'!E105=2,"Private",IF('Coder A'!E105=3,"Nonprofit","No company / other")))</f>
        <v>Public</v>
      </c>
      <c r="AJ105" t="str">
        <f>IF(LEFT(UPPER(TRIM('Coder A'!I105)),1)="B","Board",IF(LEFT(UPPER(TRIM('Coder A'!I105)),1)="S","Shareholder","Other / Mixed"))</f>
        <v>Board</v>
      </c>
      <c r="AK105" t="str">
        <f>IF(UPPER(TRIM('Coder A'!D105))="S","Delaware Supreme Court","Delaware Court of Chancery")</f>
        <v>Delaware Court of Chancery</v>
      </c>
      <c r="AL105" t="str">
        <f>'Coder A'!F105</f>
        <v>PI</v>
      </c>
      <c r="AQ105" t="str">
        <f t="shared" si="33"/>
        <v>N</v>
      </c>
      <c r="AR105" t="str">
        <f t="shared" si="34"/>
        <v>N</v>
      </c>
      <c r="AS105" t="str">
        <f t="shared" si="35"/>
        <v>Definite non-application (N/N)</v>
      </c>
    </row>
    <row r="106" spans="1:45" x14ac:dyDescent="0.2">
      <c r="A106">
        <f t="shared" si="27"/>
        <v>105</v>
      </c>
      <c r="B106" t="str">
        <f>TRIM('Coder B'!A106)</f>
        <v>OptimisCorp v. Waite</v>
      </c>
      <c r="C106" t="str">
        <f>TRIM('Coder B'!B106)</f>
        <v>Unreported; 2015 WL 5147038; 2015 Del. Ch. LEXIS 222</v>
      </c>
      <c r="D106">
        <f>'Coder B'!C106</f>
        <v>2015</v>
      </c>
      <c r="E106" t="str">
        <f t="shared" si="28"/>
        <v>2010s</v>
      </c>
      <c r="F106" t="str">
        <f>IF(UPPER(TRIM('Coder B'!D106))="S","Delaware Supreme Court","Delaware Court of Chancery")</f>
        <v>Delaware Court of Chancery</v>
      </c>
      <c r="G106" t="str">
        <f>IF(UPPER(TRIM('Coder B'!D106))="S","Appeal (Delaware Supreme Court)",IF(OR(ISNUMBER(SEARCH("TRO",UPPER('Coder B'!E106))),ISNUMBER(SEARCH("PI",UPPER('Coder B'!E106))),ISNUMBER(SEARCH("PRELIM",UPPER('Coder B'!E106)))),"TRO / Preliminary Injunction",IF(OR(ISNUMBER(SEARCH("MTD",UPPER('Coder B'!E106))),ISNUMBER(SEARCH("DISMISS",UPPER('Coder B'!E106))),ISNUMBER(SEARCH("MJOP",UPPER('Coder B'!E106))),ISNUMBER(SEARCH("PLEAD",UPPER('Coder B'!E106)))),"Motion to Dismiss / Pleadings",IF(OR(ISNUMBER(SEARCH("SJ",UPPER('Coder B'!E106))),ISNUMBER(SEARCH("SUMMARY",UPPER('Coder B'!E106))),ISNUMBER(SEARCH("TRIAL",UPPER('Coder B'!E106))),ISNUMBER(SEARCH("PERMANENT",UPPER('Coder B'!E106)))),"Summary Judgment / Trial","Other / Hybrid / Remand"))))</f>
        <v>Summary Judgment / Trial</v>
      </c>
      <c r="H106" t="str">
        <f>IF('Coder B'!F106=1,"Public",IF('Coder B'!F106=2,"Private",IF('Coder B'!F106=3,"Nonprofit","No company / other")))</f>
        <v>Private</v>
      </c>
      <c r="I106" t="str">
        <f t="shared" si="29"/>
        <v>Private</v>
      </c>
      <c r="J106" t="str">
        <f>IF(LEFT(UPPER(TRIM('Coder B'!I106)),1)="B","Board",IF(LEFT(UPPER(TRIM('Coder B'!I106)),1)="S","Shareholder","Other / Mixed"))</f>
        <v>Board</v>
      </c>
      <c r="K106" t="str">
        <f>IF(LEFT(UPPER(TRIM(CLEAN('Coder B'!G106))),1)="Y","Y",IF(LEFT(UPPER(TRIM(CLEAN('Coder B'!G106))),1)="M","M",IF(LEFT(UPPER(TRIM(CLEAN('Coder B'!G106))),1)="N","N","")))</f>
        <v>N</v>
      </c>
      <c r="L106" t="str">
        <f t="shared" si="30"/>
        <v>N</v>
      </c>
      <c r="M106">
        <f>IF(COUNTIF($B$2:B106,B106)=1,1,0)</f>
        <v>1</v>
      </c>
      <c r="N106" t="str">
        <f t="shared" si="31"/>
        <v>Pre-Coster</v>
      </c>
      <c r="O106" t="str">
        <f t="shared" si="32"/>
        <v/>
      </c>
      <c r="AF106" t="str">
        <f>TRIM('Coder A'!B106)</f>
        <v>119 A.3d 30</v>
      </c>
      <c r="AG106" t="str">
        <f>TRIM('Coder A'!A106)</f>
        <v>Hill Int'l, Inc. v. Opportunity Partners L.P.</v>
      </c>
      <c r="AH106" t="str">
        <f>IF(LEFT(UPPER(TRIM(CLEAN('Coder A'!G106))),1)="Y","Y",IF(LEFT(UPPER(TRIM(CLEAN('Coder A'!G106))),1)="M","M",IF(LEFT(UPPER(TRIM(CLEAN('Coder A'!G106))),1)="N","N","")))</f>
        <v>N</v>
      </c>
      <c r="AI106" t="str">
        <f>IF('Coder A'!E106=1,"Public",IF('Coder A'!E106=2,"Private",IF('Coder A'!E106=3,"Nonprofit","No company / other")))</f>
        <v>Public</v>
      </c>
      <c r="AJ106" t="str">
        <f>IF(LEFT(UPPER(TRIM('Coder A'!I106)),1)="B","Board",IF(LEFT(UPPER(TRIM('Coder A'!I106)),1)="S","Shareholder","Other / Mixed"))</f>
        <v>Shareholder</v>
      </c>
      <c r="AK106" t="str">
        <f>IF(UPPER(TRIM('Coder A'!D106))="S","Delaware Supreme Court","Delaware Court of Chancery")</f>
        <v>Delaware Supreme Court</v>
      </c>
      <c r="AL106" t="str">
        <f>'Coder A'!F106</f>
        <v>PI</v>
      </c>
      <c r="AQ106" t="str">
        <f t="shared" si="33"/>
        <v>N</v>
      </c>
      <c r="AR106" t="str">
        <f t="shared" si="34"/>
        <v>N</v>
      </c>
      <c r="AS106" t="str">
        <f t="shared" si="35"/>
        <v>Definite non-application (N/N)</v>
      </c>
    </row>
    <row r="107" spans="1:45" x14ac:dyDescent="0.2">
      <c r="A107">
        <f t="shared" si="27"/>
        <v>106</v>
      </c>
      <c r="B107" t="str">
        <f>TRIM('Coder B'!A107)</f>
        <v>In re Books-A-Million, Inc. S'holders Litig.</v>
      </c>
      <c r="C107" t="str">
        <f>TRIM('Coder B'!B107)</f>
        <v>Unreported; 2016 WL 5874974; 2016 Del. Ch. LEXIS 154</v>
      </c>
      <c r="D107">
        <f>'Coder B'!C107</f>
        <v>2016</v>
      </c>
      <c r="E107" t="str">
        <f t="shared" si="28"/>
        <v>2010s</v>
      </c>
      <c r="F107" t="str">
        <f>IF(UPPER(TRIM('Coder B'!D107))="S","Delaware Supreme Court","Delaware Court of Chancery")</f>
        <v>Delaware Court of Chancery</v>
      </c>
      <c r="G107" t="str">
        <f>IF(UPPER(TRIM('Coder B'!D107))="S","Appeal (Delaware Supreme Court)",IF(OR(ISNUMBER(SEARCH("TRO",UPPER('Coder B'!E107))),ISNUMBER(SEARCH("PI",UPPER('Coder B'!E107))),ISNUMBER(SEARCH("PRELIM",UPPER('Coder B'!E107)))),"TRO / Preliminary Injunction",IF(OR(ISNUMBER(SEARCH("MTD",UPPER('Coder B'!E107))),ISNUMBER(SEARCH("DISMISS",UPPER('Coder B'!E107))),ISNUMBER(SEARCH("MJOP",UPPER('Coder B'!E107))),ISNUMBER(SEARCH("PLEAD",UPPER('Coder B'!E107)))),"Motion to Dismiss / Pleadings",IF(OR(ISNUMBER(SEARCH("SJ",UPPER('Coder B'!E107))),ISNUMBER(SEARCH("SUMMARY",UPPER('Coder B'!E107))),ISNUMBER(SEARCH("TRIAL",UPPER('Coder B'!E107))),ISNUMBER(SEARCH("PERMANENT",UPPER('Coder B'!E107)))),"Summary Judgment / Trial","Other / Hybrid / Remand"))))</f>
        <v>Motion to Dismiss / Pleadings</v>
      </c>
      <c r="H107" t="str">
        <f>IF('Coder B'!F107=1,"Public",IF('Coder B'!F107=2,"Private",IF('Coder B'!F107=3,"Nonprofit","No company / other")))</f>
        <v>Public</v>
      </c>
      <c r="I107" t="str">
        <f t="shared" si="29"/>
        <v>Public</v>
      </c>
      <c r="J107" t="str">
        <f>IF(LEFT(UPPER(TRIM('Coder B'!I107)),1)="B","Board",IF(LEFT(UPPER(TRIM('Coder B'!I107)),1)="S","Shareholder","Other / Mixed"))</f>
        <v>Board</v>
      </c>
      <c r="K107" t="str">
        <f>IF(LEFT(UPPER(TRIM(CLEAN('Coder B'!G107))),1)="Y","Y",IF(LEFT(UPPER(TRIM(CLEAN('Coder B'!G107))),1)="M","M",IF(LEFT(UPPER(TRIM(CLEAN('Coder B'!G107))),1)="N","N","")))</f>
        <v>N</v>
      </c>
      <c r="L107" t="str">
        <f t="shared" si="30"/>
        <v>N</v>
      </c>
      <c r="M107">
        <f>IF(COUNTIF($B$2:B107,B107)=1,1,0)</f>
        <v>1</v>
      </c>
      <c r="N107" t="str">
        <f t="shared" si="31"/>
        <v>Pre-Coster</v>
      </c>
      <c r="O107" t="str">
        <f t="shared" si="32"/>
        <v/>
      </c>
      <c r="AF107" t="str">
        <f>TRIM('Coder A'!B107)</f>
        <v>124 A.3d 1025</v>
      </c>
      <c r="AG107" t="str">
        <f>TRIM('Coder A'!A107)</f>
        <v>In re Activision Blizzard, Inc. S'holder Litig.</v>
      </c>
      <c r="AH107" t="str">
        <f>IF(LEFT(UPPER(TRIM(CLEAN('Coder A'!G107))),1)="Y","Y",IF(LEFT(UPPER(TRIM(CLEAN('Coder A'!G107))),1)="M","M",IF(LEFT(UPPER(TRIM(CLEAN('Coder A'!G107))),1)="N","N","")))</f>
        <v>N</v>
      </c>
      <c r="AI107" t="str">
        <f>IF('Coder A'!E107=1,"Public",IF('Coder A'!E107=2,"Private",IF('Coder A'!E107=3,"Nonprofit","No company / other")))</f>
        <v>Public</v>
      </c>
      <c r="AJ107" t="str">
        <f>IF(LEFT(UPPER(TRIM('Coder A'!I107)),1)="B","Board",IF(LEFT(UPPER(TRIM('Coder A'!I107)),1)="S","Shareholder","Other / Mixed"))</f>
        <v>Board</v>
      </c>
      <c r="AK107" t="str">
        <f>IF(UPPER(TRIM('Coder A'!D107))="S","Delaware Supreme Court","Delaware Court of Chancery")</f>
        <v>Delaware Court of Chancery</v>
      </c>
      <c r="AL107" t="str">
        <f>'Coder A'!F107</f>
        <v>Settlement</v>
      </c>
      <c r="AQ107" t="str">
        <f t="shared" si="33"/>
        <v>N</v>
      </c>
      <c r="AR107" t="str">
        <f t="shared" si="34"/>
        <v>N</v>
      </c>
      <c r="AS107" t="str">
        <f t="shared" si="35"/>
        <v>Definite non-application (N/N)</v>
      </c>
    </row>
    <row r="108" spans="1:45" x14ac:dyDescent="0.2">
      <c r="A108">
        <f t="shared" si="27"/>
        <v>107</v>
      </c>
      <c r="B108" t="str">
        <f>TRIM('Coder B'!A108)</f>
        <v>Ford v. VMware, Inc.</v>
      </c>
      <c r="C108" t="str">
        <f>TRIM('Coder B'!B108)</f>
        <v>Unreported; 2017 WL 1684089; 2017 Del. Ch. LEXIS 70</v>
      </c>
      <c r="D108">
        <f>'Coder B'!C108</f>
        <v>2017</v>
      </c>
      <c r="E108" t="str">
        <f t="shared" si="28"/>
        <v>2010s</v>
      </c>
      <c r="F108" t="str">
        <f>IF(UPPER(TRIM('Coder B'!D108))="S","Delaware Supreme Court","Delaware Court of Chancery")</f>
        <v>Delaware Court of Chancery</v>
      </c>
      <c r="G108" t="str">
        <f>IF(UPPER(TRIM('Coder B'!D108))="S","Appeal (Delaware Supreme Court)",IF(OR(ISNUMBER(SEARCH("TRO",UPPER('Coder B'!E108))),ISNUMBER(SEARCH("PI",UPPER('Coder B'!E108))),ISNUMBER(SEARCH("PRELIM",UPPER('Coder B'!E108)))),"TRO / Preliminary Injunction",IF(OR(ISNUMBER(SEARCH("MTD",UPPER('Coder B'!E108))),ISNUMBER(SEARCH("DISMISS",UPPER('Coder B'!E108))),ISNUMBER(SEARCH("MJOP",UPPER('Coder B'!E108))),ISNUMBER(SEARCH("PLEAD",UPPER('Coder B'!E108)))),"Motion to Dismiss / Pleadings",IF(OR(ISNUMBER(SEARCH("SJ",UPPER('Coder B'!E108))),ISNUMBER(SEARCH("SUMMARY",UPPER('Coder B'!E108))),ISNUMBER(SEARCH("TRIAL",UPPER('Coder B'!E108))),ISNUMBER(SEARCH("PERMANENT",UPPER('Coder B'!E108)))),"Summary Judgment / Trial","Other / Hybrid / Remand"))))</f>
        <v>Motion to Dismiss / Pleadings</v>
      </c>
      <c r="H108" t="str">
        <f>IF('Coder B'!F108=1,"Public",IF('Coder B'!F108=2,"Private",IF('Coder B'!F108=3,"Nonprofit","No company / other")))</f>
        <v>Public</v>
      </c>
      <c r="I108" t="str">
        <f t="shared" si="29"/>
        <v>Public</v>
      </c>
      <c r="J108" t="str">
        <f>IF(LEFT(UPPER(TRIM('Coder B'!I108)),1)="B","Board",IF(LEFT(UPPER(TRIM('Coder B'!I108)),1)="S","Shareholder","Other / Mixed"))</f>
        <v>Board</v>
      </c>
      <c r="K108" t="str">
        <f>IF(LEFT(UPPER(TRIM(CLEAN('Coder B'!G108))),1)="Y","Y",IF(LEFT(UPPER(TRIM(CLEAN('Coder B'!G108))),1)="M","M",IF(LEFT(UPPER(TRIM(CLEAN('Coder B'!G108))),1)="N","N","")))</f>
        <v>N</v>
      </c>
      <c r="L108" t="str">
        <f t="shared" si="30"/>
        <v>N</v>
      </c>
      <c r="M108">
        <f>IF(COUNTIF($B$2:B108,B108)=1,1,0)</f>
        <v>1</v>
      </c>
      <c r="N108" t="str">
        <f t="shared" si="31"/>
        <v>Pre-Coster</v>
      </c>
      <c r="O108" t="str">
        <f t="shared" si="32"/>
        <v/>
      </c>
      <c r="AF108" t="str">
        <f>TRIM('Coder A'!B108)</f>
        <v>132 A.3d 67</v>
      </c>
      <c r="AG108" t="str">
        <f>TRIM('Coder A'!A108)</f>
        <v>In re El Paso Pipeline Partners, L.P. Derivative Litig.</v>
      </c>
      <c r="AH108" t="str">
        <f>IF(LEFT(UPPER(TRIM(CLEAN('Coder A'!G108))),1)="Y","Y",IF(LEFT(UPPER(TRIM(CLEAN('Coder A'!G108))),1)="M","M",IF(LEFT(UPPER(TRIM(CLEAN('Coder A'!G108))),1)="N","N","")))</f>
        <v>N</v>
      </c>
      <c r="AI108" t="str">
        <f>IF('Coder A'!E108=1,"Public",IF('Coder A'!E108=2,"Private",IF('Coder A'!E108=3,"Nonprofit","No company / other")))</f>
        <v>Public</v>
      </c>
      <c r="AJ108" t="str">
        <f>IF(LEFT(UPPER(TRIM('Coder A'!I108)),1)="B","Board",IF(LEFT(UPPER(TRIM('Coder A'!I108)),1)="S","Shareholder","Other / Mixed"))</f>
        <v>Shareholder</v>
      </c>
      <c r="AK108" t="str">
        <f>IF(UPPER(TRIM('Coder A'!D108))="S","Delaware Supreme Court","Delaware Court of Chancery")</f>
        <v>Delaware Court of Chancery</v>
      </c>
      <c r="AL108" t="str">
        <f>'Coder A'!F108</f>
        <v>MTD</v>
      </c>
      <c r="AQ108" t="str">
        <f t="shared" si="33"/>
        <v>N</v>
      </c>
      <c r="AR108" t="str">
        <f t="shared" si="34"/>
        <v>N</v>
      </c>
      <c r="AS108" t="str">
        <f t="shared" si="35"/>
        <v>Definite non-application (N/N)</v>
      </c>
    </row>
    <row r="109" spans="1:45" x14ac:dyDescent="0.2">
      <c r="A109">
        <f t="shared" si="27"/>
        <v>108</v>
      </c>
      <c r="B109" t="str">
        <f>TRIM('Coder B'!A109)</f>
        <v>In re Saba Software, Inc. S'holder Litig.</v>
      </c>
      <c r="C109" t="str">
        <f>TRIM('Coder B'!B109)</f>
        <v>Unreported; 2017 WL 1201108; 2017 Del. Ch. LEXIS 52</v>
      </c>
      <c r="D109">
        <f>'Coder B'!C109</f>
        <v>2017</v>
      </c>
      <c r="E109" t="str">
        <f t="shared" si="28"/>
        <v>2010s</v>
      </c>
      <c r="F109" t="str">
        <f>IF(UPPER(TRIM('Coder B'!D109))="S","Delaware Supreme Court","Delaware Court of Chancery")</f>
        <v>Delaware Court of Chancery</v>
      </c>
      <c r="G109" t="str">
        <f>IF(UPPER(TRIM('Coder B'!D109))="S","Appeal (Delaware Supreme Court)",IF(OR(ISNUMBER(SEARCH("TRO",UPPER('Coder B'!E109))),ISNUMBER(SEARCH("PI",UPPER('Coder B'!E109))),ISNUMBER(SEARCH("PRELIM",UPPER('Coder B'!E109)))),"TRO / Preliminary Injunction",IF(OR(ISNUMBER(SEARCH("MTD",UPPER('Coder B'!E109))),ISNUMBER(SEARCH("DISMISS",UPPER('Coder B'!E109))),ISNUMBER(SEARCH("MJOP",UPPER('Coder B'!E109))),ISNUMBER(SEARCH("PLEAD",UPPER('Coder B'!E109)))),"Motion to Dismiss / Pleadings",IF(OR(ISNUMBER(SEARCH("SJ",UPPER('Coder B'!E109))),ISNUMBER(SEARCH("SUMMARY",UPPER('Coder B'!E109))),ISNUMBER(SEARCH("TRIAL",UPPER('Coder B'!E109))),ISNUMBER(SEARCH("PERMANENT",UPPER('Coder B'!E109)))),"Summary Judgment / Trial","Other / Hybrid / Remand"))))</f>
        <v>Motion to Dismiss / Pleadings</v>
      </c>
      <c r="H109" t="str">
        <f>IF('Coder B'!F109=1,"Public",IF('Coder B'!F109=2,"Private",IF('Coder B'!F109=3,"Nonprofit","No company / other")))</f>
        <v>Public</v>
      </c>
      <c r="I109" t="str">
        <f t="shared" si="29"/>
        <v>Public</v>
      </c>
      <c r="J109" t="str">
        <f>IF(LEFT(UPPER(TRIM('Coder B'!I109)),1)="B","Board",IF(LEFT(UPPER(TRIM('Coder B'!I109)),1)="S","Shareholder","Other / Mixed"))</f>
        <v>Shareholder</v>
      </c>
      <c r="K109" t="str">
        <f>IF(LEFT(UPPER(TRIM(CLEAN('Coder B'!G109))),1)="Y","Y",IF(LEFT(UPPER(TRIM(CLEAN('Coder B'!G109))),1)="M","M",IF(LEFT(UPPER(TRIM(CLEAN('Coder B'!G109))),1)="N","N","")))</f>
        <v>N</v>
      </c>
      <c r="L109" t="str">
        <f t="shared" si="30"/>
        <v>N</v>
      </c>
      <c r="M109">
        <f>IF(COUNTIF($B$2:B109,B109)=1,1,0)</f>
        <v>1</v>
      </c>
      <c r="N109" t="str">
        <f t="shared" si="31"/>
        <v>Pre-Coster</v>
      </c>
      <c r="O109" t="str">
        <f t="shared" si="32"/>
        <v/>
      </c>
      <c r="AF109" t="str">
        <f>TRIM('Coder A'!B109)</f>
        <v>Unreported; 2015 WL 4929198; 2015 Del. Ch. LEXIS 217</v>
      </c>
      <c r="AG109" t="str">
        <f>TRIM('Coder A'!A109)</f>
        <v>Kerbawy v. McDonnell</v>
      </c>
      <c r="AH109" t="str">
        <f>IF(LEFT(UPPER(TRIM(CLEAN('Coder A'!G109))),1)="Y","Y",IF(LEFT(UPPER(TRIM(CLEAN('Coder A'!G109))),1)="M","M",IF(LEFT(UPPER(TRIM(CLEAN('Coder A'!G109))),1)="N","N","")))</f>
        <v>N</v>
      </c>
      <c r="AI109" t="str">
        <f>IF('Coder A'!E109=1,"Public",IF('Coder A'!E109=2,"Private",IF('Coder A'!E109=3,"Nonprofit","No company / other")))</f>
        <v>Private</v>
      </c>
      <c r="AJ109" t="str">
        <f>IF(LEFT(UPPER(TRIM('Coder A'!I109)),1)="B","Board",IF(LEFT(UPPER(TRIM('Coder A'!I109)),1)="S","Shareholder","Other / Mixed"))</f>
        <v>Shareholder</v>
      </c>
      <c r="AK109" t="str">
        <f>IF(UPPER(TRIM('Coder A'!D109))="S","Delaware Supreme Court","Delaware Court of Chancery")</f>
        <v>Delaware Court of Chancery</v>
      </c>
      <c r="AL109" t="str">
        <f>'Coder A'!F109</f>
        <v>Trial</v>
      </c>
      <c r="AQ109" t="str">
        <f t="shared" si="33"/>
        <v>N</v>
      </c>
      <c r="AR109" t="str">
        <f t="shared" si="34"/>
        <v>N</v>
      </c>
      <c r="AS109" t="str">
        <f t="shared" si="35"/>
        <v>Definite non-application (N/N)</v>
      </c>
    </row>
    <row r="110" spans="1:45" x14ac:dyDescent="0.2">
      <c r="A110">
        <f t="shared" si="27"/>
        <v>109</v>
      </c>
      <c r="B110" t="str">
        <f>TRIM('Coder B'!A110)</f>
        <v>Saba Capital Master Fund, Ltd. v. Blackrock Credit Allocation Income Tr.</v>
      </c>
      <c r="C110" t="str">
        <f>TRIM('Coder B'!B110)</f>
        <v>Unreported; 2019 WL 2711281; 2019 Del. Ch. LEXIS 243</v>
      </c>
      <c r="D110">
        <f>'Coder B'!C110</f>
        <v>2019</v>
      </c>
      <c r="E110" t="str">
        <f t="shared" si="28"/>
        <v>2010s</v>
      </c>
      <c r="F110" t="str">
        <f>IF(UPPER(TRIM('Coder B'!D110))="S","Delaware Supreme Court","Delaware Court of Chancery")</f>
        <v>Delaware Court of Chancery</v>
      </c>
      <c r="G110" t="str">
        <f>IF(UPPER(TRIM('Coder B'!D110))="S","Appeal (Delaware Supreme Court)",IF(OR(ISNUMBER(SEARCH("TRO",UPPER('Coder B'!E110))),ISNUMBER(SEARCH("PI",UPPER('Coder B'!E110))),ISNUMBER(SEARCH("PRELIM",UPPER('Coder B'!E110)))),"TRO / Preliminary Injunction",IF(OR(ISNUMBER(SEARCH("MTD",UPPER('Coder B'!E110))),ISNUMBER(SEARCH("DISMISS",UPPER('Coder B'!E110))),ISNUMBER(SEARCH("MJOP",UPPER('Coder B'!E110))),ISNUMBER(SEARCH("PLEAD",UPPER('Coder B'!E110)))),"Motion to Dismiss / Pleadings",IF(OR(ISNUMBER(SEARCH("SJ",UPPER('Coder B'!E110))),ISNUMBER(SEARCH("SUMMARY",UPPER('Coder B'!E110))),ISNUMBER(SEARCH("TRIAL",UPPER('Coder B'!E110))),ISNUMBER(SEARCH("PERMANENT",UPPER('Coder B'!E110)))),"Summary Judgment / Trial","Other / Hybrid / Remand"))))</f>
        <v>TRO / Preliminary Injunction</v>
      </c>
      <c r="H110" t="str">
        <f>IF('Coder B'!F110=1,"Public",IF('Coder B'!F110=2,"Private",IF('Coder B'!F110=3,"Nonprofit","No company / other")))</f>
        <v>Public</v>
      </c>
      <c r="I110" t="str">
        <f t="shared" si="29"/>
        <v>Public</v>
      </c>
      <c r="J110" t="str">
        <f>IF(LEFT(UPPER(TRIM('Coder B'!I110)),1)="B","Board",IF(LEFT(UPPER(TRIM('Coder B'!I110)),1)="S","Shareholder","Other / Mixed"))</f>
        <v>Shareholder</v>
      </c>
      <c r="K110" t="str">
        <f>IF(LEFT(UPPER(TRIM(CLEAN('Coder B'!G110))),1)="Y","Y",IF(LEFT(UPPER(TRIM(CLEAN('Coder B'!G110))),1)="M","M",IF(LEFT(UPPER(TRIM(CLEAN('Coder B'!G110))),1)="N","N","")))</f>
        <v>N</v>
      </c>
      <c r="L110" t="str">
        <f t="shared" si="30"/>
        <v>N</v>
      </c>
      <c r="M110">
        <f>IF(COUNTIF($B$2:B110,B110)=1,1,0)</f>
        <v>1</v>
      </c>
      <c r="N110" t="str">
        <f t="shared" si="31"/>
        <v>Pre-Coster</v>
      </c>
      <c r="O110" t="str">
        <f t="shared" si="32"/>
        <v/>
      </c>
      <c r="AF110" t="str">
        <f>TRIM('Coder A'!B110)</f>
        <v>Unreported; 2015 WL 5147038; 2015 Del. Ch. LEXIS 222</v>
      </c>
      <c r="AG110" t="str">
        <f>TRIM('Coder A'!A110)</f>
        <v>OptimisCorp v. Waite</v>
      </c>
      <c r="AH110" t="str">
        <f>IF(LEFT(UPPER(TRIM(CLEAN('Coder A'!G110))),1)="Y","Y",IF(LEFT(UPPER(TRIM(CLEAN('Coder A'!G110))),1)="M","M",IF(LEFT(UPPER(TRIM(CLEAN('Coder A'!G110))),1)="N","N","")))</f>
        <v>N</v>
      </c>
      <c r="AI110" t="str">
        <f>IF('Coder A'!E110=1,"Public",IF('Coder A'!E110=2,"Private",IF('Coder A'!E110=3,"Nonprofit","No company / other")))</f>
        <v>Private</v>
      </c>
      <c r="AJ110" t="str">
        <f>IF(LEFT(UPPER(TRIM('Coder A'!I110)),1)="B","Board",IF(LEFT(UPPER(TRIM('Coder A'!I110)),1)="S","Shareholder","Other / Mixed"))</f>
        <v>Board</v>
      </c>
      <c r="AK110" t="str">
        <f>IF(UPPER(TRIM('Coder A'!D110))="S","Delaware Supreme Court","Delaware Court of Chancery")</f>
        <v>Delaware Court of Chancery</v>
      </c>
      <c r="AL110" t="str">
        <f>'Coder A'!F110</f>
        <v>Trial</v>
      </c>
      <c r="AQ110" t="str">
        <f t="shared" si="33"/>
        <v>N</v>
      </c>
      <c r="AR110" t="str">
        <f t="shared" si="34"/>
        <v>N</v>
      </c>
      <c r="AS110" t="str">
        <f t="shared" si="35"/>
        <v>Definite non-application (N/N)</v>
      </c>
    </row>
    <row r="111" spans="1:45" x14ac:dyDescent="0.2">
      <c r="A111">
        <f t="shared" si="27"/>
        <v>110</v>
      </c>
      <c r="B111" t="str">
        <f>TRIM('Coder B'!A111)</f>
        <v>BlackRock Credit Allocation Income Tr. v. Saba Capital Master Fund, Ltd.</v>
      </c>
      <c r="C111" t="str">
        <f>TRIM('Coder B'!B111)</f>
        <v>224 A.3d 964</v>
      </c>
      <c r="D111">
        <f>'Coder B'!C111</f>
        <v>2020</v>
      </c>
      <c r="E111" t="str">
        <f t="shared" si="28"/>
        <v>2020–2025</v>
      </c>
      <c r="F111" t="str">
        <f>IF(UPPER(TRIM('Coder B'!D111))="S","Delaware Supreme Court","Delaware Court of Chancery")</f>
        <v>Delaware Supreme Court</v>
      </c>
      <c r="G111" t="str">
        <f>IF(UPPER(TRIM('Coder B'!D111))="S","Appeal (Delaware Supreme Court)",IF(OR(ISNUMBER(SEARCH("TRO",UPPER('Coder B'!E111))),ISNUMBER(SEARCH("PI",UPPER('Coder B'!E111))),ISNUMBER(SEARCH("PRELIM",UPPER('Coder B'!E111)))),"TRO / Preliminary Injunction",IF(OR(ISNUMBER(SEARCH("MTD",UPPER('Coder B'!E111))),ISNUMBER(SEARCH("DISMISS",UPPER('Coder B'!E111))),ISNUMBER(SEARCH("MJOP",UPPER('Coder B'!E111))),ISNUMBER(SEARCH("PLEAD",UPPER('Coder B'!E111)))),"Motion to Dismiss / Pleadings",IF(OR(ISNUMBER(SEARCH("SJ",UPPER('Coder B'!E111))),ISNUMBER(SEARCH("SUMMARY",UPPER('Coder B'!E111))),ISNUMBER(SEARCH("TRIAL",UPPER('Coder B'!E111))),ISNUMBER(SEARCH("PERMANENT",UPPER('Coder B'!E111)))),"Summary Judgment / Trial","Other / Hybrid / Remand"))))</f>
        <v>Appeal (Delaware Supreme Court)</v>
      </c>
      <c r="H111" t="str">
        <f>IF('Coder B'!F111=1,"Public",IF('Coder B'!F111=2,"Private",IF('Coder B'!F111=3,"Nonprofit","No company / other")))</f>
        <v>Public</v>
      </c>
      <c r="I111" t="str">
        <f t="shared" si="29"/>
        <v>Public</v>
      </c>
      <c r="J111" t="str">
        <f>IF(LEFT(UPPER(TRIM('Coder B'!I111)),1)="B","Board",IF(LEFT(UPPER(TRIM('Coder B'!I111)),1)="S","Shareholder","Other / Mixed"))</f>
        <v>Board</v>
      </c>
      <c r="K111" t="str">
        <f>IF(LEFT(UPPER(TRIM(CLEAN('Coder B'!G111))),1)="Y","Y",IF(LEFT(UPPER(TRIM(CLEAN('Coder B'!G111))),1)="M","M",IF(LEFT(UPPER(TRIM(CLEAN('Coder B'!G111))),1)="N","N","")))</f>
        <v>N</v>
      </c>
      <c r="L111" t="str">
        <f t="shared" si="30"/>
        <v>N</v>
      </c>
      <c r="M111">
        <f>IF(COUNTIF($B$2:B111,B111)=1,1,0)</f>
        <v>1</v>
      </c>
      <c r="N111" t="str">
        <f t="shared" si="31"/>
        <v>Pre-Coster</v>
      </c>
      <c r="O111" t="str">
        <f t="shared" si="32"/>
        <v/>
      </c>
      <c r="AF111" t="str">
        <f>TRIM('Coder A'!B111)</f>
        <v>Unreported; 2016 WL 5874974; 2016 Del. Ch. LEXIS 154</v>
      </c>
      <c r="AG111" t="str">
        <f>TRIM('Coder A'!A111)</f>
        <v>In re Books-A-Million, Inc. S'holders Litig.</v>
      </c>
      <c r="AH111" t="str">
        <f>IF(LEFT(UPPER(TRIM(CLEAN('Coder A'!G111))),1)="Y","Y",IF(LEFT(UPPER(TRIM(CLEAN('Coder A'!G111))),1)="M","M",IF(LEFT(UPPER(TRIM(CLEAN('Coder A'!G111))),1)="N","N","")))</f>
        <v>N</v>
      </c>
      <c r="AI111" t="str">
        <f>IF('Coder A'!E111=1,"Public",IF('Coder A'!E111=2,"Private",IF('Coder A'!E111=3,"Nonprofit","No company / other")))</f>
        <v>Public</v>
      </c>
      <c r="AJ111" t="str">
        <f>IF(LEFT(UPPER(TRIM('Coder A'!I111)),1)="B","Board",IF(LEFT(UPPER(TRIM('Coder A'!I111)),1)="S","Shareholder","Other / Mixed"))</f>
        <v>Board</v>
      </c>
      <c r="AK111" t="str">
        <f>IF(UPPER(TRIM('Coder A'!D111))="S","Delaware Supreme Court","Delaware Court of Chancery")</f>
        <v>Delaware Court of Chancery</v>
      </c>
      <c r="AL111" t="str">
        <f>'Coder A'!F111</f>
        <v>MTD</v>
      </c>
      <c r="AQ111" t="str">
        <f t="shared" si="33"/>
        <v>N</v>
      </c>
      <c r="AR111" t="str">
        <f t="shared" si="34"/>
        <v>N</v>
      </c>
      <c r="AS111" t="str">
        <f t="shared" si="35"/>
        <v>Definite non-application (N/N)</v>
      </c>
    </row>
    <row r="112" spans="1:45" x14ac:dyDescent="0.2">
      <c r="A112">
        <f t="shared" si="27"/>
        <v>111</v>
      </c>
      <c r="B112" t="str">
        <f>TRIM('Coder B'!A112)</f>
        <v>Coster v. UIP Cos., Inc.</v>
      </c>
      <c r="C112" t="str">
        <f>TRIM('Coder B'!B112)</f>
        <v>Unreported; 2020 WL 429906; 2020 Del. Ch. LEXIS 36</v>
      </c>
      <c r="D112">
        <f>'Coder B'!C112</f>
        <v>2020</v>
      </c>
      <c r="E112" t="str">
        <f t="shared" si="28"/>
        <v>2020–2025</v>
      </c>
      <c r="F112" t="str">
        <f>IF(UPPER(TRIM('Coder B'!D112))="S","Delaware Supreme Court","Delaware Court of Chancery")</f>
        <v>Delaware Court of Chancery</v>
      </c>
      <c r="G112" t="str">
        <f>IF(UPPER(TRIM('Coder B'!D112))="S","Appeal (Delaware Supreme Court)",IF(OR(ISNUMBER(SEARCH("TRO",UPPER('Coder B'!E112))),ISNUMBER(SEARCH("PI",UPPER('Coder B'!E112))),ISNUMBER(SEARCH("PRELIM",UPPER('Coder B'!E112)))),"TRO / Preliminary Injunction",IF(OR(ISNUMBER(SEARCH("MTD",UPPER('Coder B'!E112))),ISNUMBER(SEARCH("DISMISS",UPPER('Coder B'!E112))),ISNUMBER(SEARCH("MJOP",UPPER('Coder B'!E112))),ISNUMBER(SEARCH("PLEAD",UPPER('Coder B'!E112)))),"Motion to Dismiss / Pleadings",IF(OR(ISNUMBER(SEARCH("SJ",UPPER('Coder B'!E112))),ISNUMBER(SEARCH("SUMMARY",UPPER('Coder B'!E112))),ISNUMBER(SEARCH("TRIAL",UPPER('Coder B'!E112))),ISNUMBER(SEARCH("PERMANENT",UPPER('Coder B'!E112)))),"Summary Judgment / Trial","Other / Hybrid / Remand"))))</f>
        <v>Summary Judgment / Trial</v>
      </c>
      <c r="H112" t="str">
        <f>IF('Coder B'!F112=1,"Public",IF('Coder B'!F112=2,"Private",IF('Coder B'!F112=3,"Nonprofit","No company / other")))</f>
        <v>Private</v>
      </c>
      <c r="I112" t="str">
        <f t="shared" si="29"/>
        <v>Private</v>
      </c>
      <c r="J112" t="str">
        <f>IF(LEFT(UPPER(TRIM('Coder B'!I112)),1)="B","Board",IF(LEFT(UPPER(TRIM('Coder B'!I112)),1)="S","Shareholder","Other / Mixed"))</f>
        <v>Board</v>
      </c>
      <c r="K112" t="str">
        <f>IF(LEFT(UPPER(TRIM(CLEAN('Coder B'!G112))),1)="Y","Y",IF(LEFT(UPPER(TRIM(CLEAN('Coder B'!G112))),1)="M","M",IF(LEFT(UPPER(TRIM(CLEAN('Coder B'!G112))),1)="N","N","")))</f>
        <v>N</v>
      </c>
      <c r="L112" t="str">
        <f t="shared" si="30"/>
        <v>Y</v>
      </c>
      <c r="M112">
        <f>IF(COUNTIF($B$2:B112,B112)=1,1,0)</f>
        <v>0</v>
      </c>
      <c r="N112" t="str">
        <f t="shared" si="31"/>
        <v>Pre-Coster</v>
      </c>
      <c r="O112" t="str">
        <f t="shared" si="32"/>
        <v/>
      </c>
      <c r="AF112" t="str">
        <f>TRIM('Coder A'!B112)</f>
        <v>135 A.3d 764</v>
      </c>
      <c r="AG112" t="str">
        <f>TRIM('Coder A'!A112)</f>
        <v>Pell v. Kill</v>
      </c>
      <c r="AH112" t="str">
        <f>IF(LEFT(UPPER(TRIM(CLEAN('Coder A'!G112))),1)="Y","Y",IF(LEFT(UPPER(TRIM(CLEAN('Coder A'!G112))),1)="M","M",IF(LEFT(UPPER(TRIM(CLEAN('Coder A'!G112))),1)="N","N","")))</f>
        <v>Y</v>
      </c>
      <c r="AI112" t="str">
        <f>IF('Coder A'!E112=1,"Public",IF('Coder A'!E112=2,"Private",IF('Coder A'!E112=3,"Nonprofit","No company / other")))</f>
        <v>Public</v>
      </c>
      <c r="AJ112" t="str">
        <f>IF(LEFT(UPPER(TRIM('Coder A'!I112)),1)="B","Board",IF(LEFT(UPPER(TRIM('Coder A'!I112)),1)="S","Shareholder","Other / Mixed"))</f>
        <v>Shareholder</v>
      </c>
      <c r="AK112" t="str">
        <f>IF(UPPER(TRIM('Coder A'!D112))="S","Delaware Supreme Court","Delaware Court of Chancery")</f>
        <v>Delaware Court of Chancery</v>
      </c>
      <c r="AL112" t="str">
        <f>'Coder A'!F112</f>
        <v>PI</v>
      </c>
      <c r="AQ112" t="str">
        <f t="shared" si="33"/>
        <v/>
      </c>
      <c r="AR112" t="str">
        <f t="shared" si="34"/>
        <v/>
      </c>
      <c r="AS112" t="str">
        <f t="shared" si="35"/>
        <v/>
      </c>
    </row>
    <row r="113" spans="1:45" x14ac:dyDescent="0.2">
      <c r="A113">
        <f t="shared" si="27"/>
        <v>112</v>
      </c>
      <c r="B113" t="str">
        <f>TRIM('Coder B'!A113)</f>
        <v>Rosenbaum v. CytoDyn, Inc.</v>
      </c>
      <c r="C113" t="str">
        <f>TRIM('Coder B'!B113)</f>
        <v>Unreported; 2021 WL 4775140; 2021 Del. Ch. LEXIS 241</v>
      </c>
      <c r="D113">
        <f>'Coder B'!C113</f>
        <v>2021</v>
      </c>
      <c r="E113" t="str">
        <f t="shared" si="28"/>
        <v>2020–2025</v>
      </c>
      <c r="F113" t="str">
        <f>IF(UPPER(TRIM('Coder B'!D113))="S","Delaware Supreme Court","Delaware Court of Chancery")</f>
        <v>Delaware Court of Chancery</v>
      </c>
      <c r="G113" t="str">
        <f>IF(UPPER(TRIM('Coder B'!D113))="S","Appeal (Delaware Supreme Court)",IF(OR(ISNUMBER(SEARCH("TRO",UPPER('Coder B'!E113))),ISNUMBER(SEARCH("PI",UPPER('Coder B'!E113))),ISNUMBER(SEARCH("PRELIM",UPPER('Coder B'!E113)))),"TRO / Preliminary Injunction",IF(OR(ISNUMBER(SEARCH("MTD",UPPER('Coder B'!E113))),ISNUMBER(SEARCH("DISMISS",UPPER('Coder B'!E113))),ISNUMBER(SEARCH("MJOP",UPPER('Coder B'!E113))),ISNUMBER(SEARCH("PLEAD",UPPER('Coder B'!E113)))),"Motion to Dismiss / Pleadings",IF(OR(ISNUMBER(SEARCH("SJ",UPPER('Coder B'!E113))),ISNUMBER(SEARCH("SUMMARY",UPPER('Coder B'!E113))),ISNUMBER(SEARCH("TRIAL",UPPER('Coder B'!E113))),ISNUMBER(SEARCH("PERMANENT",UPPER('Coder B'!E113)))),"Summary Judgment / Trial","Other / Hybrid / Remand"))))</f>
        <v>Summary Judgment / Trial</v>
      </c>
      <c r="H113" t="str">
        <f>IF('Coder B'!F113=1,"Public",IF('Coder B'!F113=2,"Private",IF('Coder B'!F113=3,"Nonprofit","No company / other")))</f>
        <v>Public</v>
      </c>
      <c r="I113" t="str">
        <f t="shared" si="29"/>
        <v>Public</v>
      </c>
      <c r="J113" t="str">
        <f>IF(LEFT(UPPER(TRIM('Coder B'!I113)),1)="B","Board",IF(LEFT(UPPER(TRIM('Coder B'!I113)),1)="S","Shareholder","Other / Mixed"))</f>
        <v>Board</v>
      </c>
      <c r="K113" t="str">
        <f>IF(LEFT(UPPER(TRIM(CLEAN('Coder B'!G113))),1)="Y","Y",IF(LEFT(UPPER(TRIM(CLEAN('Coder B'!G113))),1)="M","M",IF(LEFT(UPPER(TRIM(CLEAN('Coder B'!G113))),1)="N","N","")))</f>
        <v>N</v>
      </c>
      <c r="L113" t="str">
        <f t="shared" si="30"/>
        <v>N</v>
      </c>
      <c r="M113">
        <f>IF(COUNTIF($B$2:B113,B113)=1,1,0)</f>
        <v>1</v>
      </c>
      <c r="N113" t="str">
        <f t="shared" si="31"/>
        <v>Pre-Coster</v>
      </c>
      <c r="O113" t="str">
        <f t="shared" si="32"/>
        <v/>
      </c>
      <c r="AF113" t="str">
        <f>TRIM('Coder A'!B113)</f>
        <v>Unreported; 2017 WL 1684089; 2017 Del. Ch. LEXIS 70</v>
      </c>
      <c r="AG113" t="str">
        <f>TRIM('Coder A'!A113)</f>
        <v>Ford v. VMware, Inc.</v>
      </c>
      <c r="AH113" t="str">
        <f>IF(LEFT(UPPER(TRIM(CLEAN('Coder A'!G113))),1)="Y","Y",IF(LEFT(UPPER(TRIM(CLEAN('Coder A'!G113))),1)="M","M",IF(LEFT(UPPER(TRIM(CLEAN('Coder A'!G113))),1)="N","N","")))</f>
        <v>N</v>
      </c>
      <c r="AI113" t="str">
        <f>IF('Coder A'!E113=1,"Public",IF('Coder A'!E113=2,"Private",IF('Coder A'!E113=3,"Nonprofit","No company / other")))</f>
        <v>Public</v>
      </c>
      <c r="AJ113" t="str">
        <f>IF(LEFT(UPPER(TRIM('Coder A'!I113)),1)="B","Board",IF(LEFT(UPPER(TRIM('Coder A'!I113)),1)="S","Shareholder","Other / Mixed"))</f>
        <v>Board</v>
      </c>
      <c r="AK113" t="str">
        <f>IF(UPPER(TRIM('Coder A'!D113))="S","Delaware Supreme Court","Delaware Court of Chancery")</f>
        <v>Delaware Court of Chancery</v>
      </c>
      <c r="AL113" t="str">
        <f>'Coder A'!F113</f>
        <v>MTD</v>
      </c>
      <c r="AQ113" t="str">
        <f t="shared" si="33"/>
        <v>N</v>
      </c>
      <c r="AR113" t="str">
        <f t="shared" si="34"/>
        <v>N</v>
      </c>
      <c r="AS113" t="str">
        <f t="shared" si="35"/>
        <v>Definite non-application (N/N)</v>
      </c>
    </row>
    <row r="114" spans="1:45" x14ac:dyDescent="0.2">
      <c r="A114">
        <f t="shared" si="27"/>
        <v>113</v>
      </c>
      <c r="B114" t="str">
        <f>TRIM('Coder B'!A114)</f>
        <v>City Pension Fund for Firefighters and Police Officers in City of Miami v. The Trade Desk, Inc.</v>
      </c>
      <c r="C114" t="str">
        <f>TRIM('Coder B'!B114)</f>
        <v>Unreported; 2022 WL 3009959; 2022 Del. Ch. LEXIS 183</v>
      </c>
      <c r="D114">
        <f>'Coder B'!C114</f>
        <v>2022</v>
      </c>
      <c r="E114" t="str">
        <f t="shared" si="28"/>
        <v>2020–2025</v>
      </c>
      <c r="F114" t="str">
        <f>IF(UPPER(TRIM('Coder B'!D114))="S","Delaware Supreme Court","Delaware Court of Chancery")</f>
        <v>Delaware Court of Chancery</v>
      </c>
      <c r="G114" t="str">
        <f>IF(UPPER(TRIM('Coder B'!D114))="S","Appeal (Delaware Supreme Court)",IF(OR(ISNUMBER(SEARCH("TRO",UPPER('Coder B'!E114))),ISNUMBER(SEARCH("PI",UPPER('Coder B'!E114))),ISNUMBER(SEARCH("PRELIM",UPPER('Coder B'!E114)))),"TRO / Preliminary Injunction",IF(OR(ISNUMBER(SEARCH("MTD",UPPER('Coder B'!E114))),ISNUMBER(SEARCH("DISMISS",UPPER('Coder B'!E114))),ISNUMBER(SEARCH("MJOP",UPPER('Coder B'!E114))),ISNUMBER(SEARCH("PLEAD",UPPER('Coder B'!E114)))),"Motion to Dismiss / Pleadings",IF(OR(ISNUMBER(SEARCH("SJ",UPPER('Coder B'!E114))),ISNUMBER(SEARCH("SUMMARY",UPPER('Coder B'!E114))),ISNUMBER(SEARCH("TRIAL",UPPER('Coder B'!E114))),ISNUMBER(SEARCH("PERMANENT",UPPER('Coder B'!E114)))),"Summary Judgment / Trial","Other / Hybrid / Remand"))))</f>
        <v>Motion to Dismiss / Pleadings</v>
      </c>
      <c r="H114" t="str">
        <f>IF('Coder B'!F114=1,"Public",IF('Coder B'!F114=2,"Private",IF('Coder B'!F114=3,"Nonprofit","No company / other")))</f>
        <v>Public</v>
      </c>
      <c r="I114" t="str">
        <f t="shared" si="29"/>
        <v>Public</v>
      </c>
      <c r="J114" t="str">
        <f>IF(LEFT(UPPER(TRIM('Coder B'!I114)),1)="B","Board",IF(LEFT(UPPER(TRIM('Coder B'!I114)),1)="S","Shareholder","Other / Mixed"))</f>
        <v>Board</v>
      </c>
      <c r="K114" t="str">
        <f>IF(LEFT(UPPER(TRIM(CLEAN('Coder B'!G114))),1)="Y","Y",IF(LEFT(UPPER(TRIM(CLEAN('Coder B'!G114))),1)="M","M",IF(LEFT(UPPER(TRIM(CLEAN('Coder B'!G114))),1)="N","N","")))</f>
        <v>N</v>
      </c>
      <c r="L114" t="str">
        <f t="shared" si="30"/>
        <v>N</v>
      </c>
      <c r="M114">
        <f>IF(COUNTIF($B$2:B114,B114)=1,1,0)</f>
        <v>1</v>
      </c>
      <c r="N114" t="str">
        <f t="shared" si="31"/>
        <v>Pre-Coster</v>
      </c>
      <c r="O114" t="str">
        <f t="shared" si="32"/>
        <v/>
      </c>
      <c r="AF114" t="str">
        <f>TRIM('Coder A'!B114)</f>
        <v>Unreported; 2017 WL 1201108; 2017 Del. Ch. LEXIS 52</v>
      </c>
      <c r="AG114" t="str">
        <f>TRIM('Coder A'!A114)</f>
        <v>In re Saba Software, Inc. S'holder Litig.</v>
      </c>
      <c r="AH114" t="str">
        <f>IF(LEFT(UPPER(TRIM(CLEAN('Coder A'!G114))),1)="Y","Y",IF(LEFT(UPPER(TRIM(CLEAN('Coder A'!G114))),1)="M","M",IF(LEFT(UPPER(TRIM(CLEAN('Coder A'!G114))),1)="N","N","")))</f>
        <v>N</v>
      </c>
      <c r="AI114" t="str">
        <f>IF('Coder A'!E114=1,"Public",IF('Coder A'!E114=2,"Private",IF('Coder A'!E114=3,"Nonprofit","No company / other")))</f>
        <v>Public</v>
      </c>
      <c r="AJ114" t="str">
        <f>IF(LEFT(UPPER(TRIM('Coder A'!I114)),1)="B","Board",IF(LEFT(UPPER(TRIM('Coder A'!I114)),1)="S","Shareholder","Other / Mixed"))</f>
        <v>Shareholder</v>
      </c>
      <c r="AK114" t="str">
        <f>IF(UPPER(TRIM('Coder A'!D114))="S","Delaware Supreme Court","Delaware Court of Chancery")</f>
        <v>Delaware Court of Chancery</v>
      </c>
      <c r="AL114" t="str">
        <f>'Coder A'!F114</f>
        <v>MTD</v>
      </c>
      <c r="AQ114" t="str">
        <f t="shared" si="33"/>
        <v>N</v>
      </c>
      <c r="AR114" t="str">
        <f t="shared" si="34"/>
        <v>N</v>
      </c>
      <c r="AS114" t="str">
        <f t="shared" si="35"/>
        <v>Definite non-application (N/N)</v>
      </c>
    </row>
    <row r="115" spans="1:45" x14ac:dyDescent="0.2">
      <c r="A115">
        <f t="shared" si="27"/>
        <v>114</v>
      </c>
      <c r="B115" t="str">
        <f>TRIM('Coder B'!A115)</f>
        <v>Higgin v. Albence</v>
      </c>
      <c r="C115" t="str">
        <f>TRIM('Coder B'!B115)</f>
        <v>Unreported; 2022 WL 4239590; 2022 Del. Ch. LEXIS 232</v>
      </c>
      <c r="D115">
        <f>'Coder B'!C115</f>
        <v>2022</v>
      </c>
      <c r="E115" t="str">
        <f t="shared" si="28"/>
        <v>2020–2025</v>
      </c>
      <c r="F115" t="str">
        <f>IF(UPPER(TRIM('Coder B'!D115))="S","Delaware Supreme Court","Delaware Court of Chancery")</f>
        <v>Delaware Court of Chancery</v>
      </c>
      <c r="G115" t="str">
        <f>IF(UPPER(TRIM('Coder B'!D115))="S","Appeal (Delaware Supreme Court)",IF(OR(ISNUMBER(SEARCH("TRO",UPPER('Coder B'!E115))),ISNUMBER(SEARCH("PI",UPPER('Coder B'!E115))),ISNUMBER(SEARCH("PRELIM",UPPER('Coder B'!E115)))),"TRO / Preliminary Injunction",IF(OR(ISNUMBER(SEARCH("MTD",UPPER('Coder B'!E115))),ISNUMBER(SEARCH("DISMISS",UPPER('Coder B'!E115))),ISNUMBER(SEARCH("MJOP",UPPER('Coder B'!E115))),ISNUMBER(SEARCH("PLEAD",UPPER('Coder B'!E115)))),"Motion to Dismiss / Pleadings",IF(OR(ISNUMBER(SEARCH("SJ",UPPER('Coder B'!E115))),ISNUMBER(SEARCH("SUMMARY",UPPER('Coder B'!E115))),ISNUMBER(SEARCH("TRIAL",UPPER('Coder B'!E115))),ISNUMBER(SEARCH("PERMANENT",UPPER('Coder B'!E115)))),"Summary Judgment / Trial","Other / Hybrid / Remand"))))</f>
        <v>TRO / Preliminary Injunction</v>
      </c>
      <c r="H115" t="str">
        <f>IF('Coder B'!F115=1,"Public",IF('Coder B'!F115=2,"Private",IF('Coder B'!F115=3,"Nonprofit","No company / other")))</f>
        <v>No company / other</v>
      </c>
      <c r="I115" t="str">
        <f t="shared" si="29"/>
        <v>No company / other</v>
      </c>
      <c r="J115" t="str">
        <f>IF(LEFT(UPPER(TRIM('Coder B'!I115)),1)="B","Board",IF(LEFT(UPPER(TRIM('Coder B'!I115)),1)="S","Shareholder","Other / Mixed"))</f>
        <v>Other / Mixed</v>
      </c>
      <c r="K115" t="str">
        <f>IF(LEFT(UPPER(TRIM(CLEAN('Coder B'!G115))),1)="Y","Y",IF(LEFT(UPPER(TRIM(CLEAN('Coder B'!G115))),1)="M","M",IF(LEFT(UPPER(TRIM(CLEAN('Coder B'!G115))),1)="N","N","")))</f>
        <v>N</v>
      </c>
      <c r="L115" t="str">
        <f t="shared" si="30"/>
        <v>N</v>
      </c>
      <c r="M115">
        <f>IF(COUNTIF($B$2:B115,B115)=1,1,0)</f>
        <v>1</v>
      </c>
      <c r="N115" t="str">
        <f t="shared" si="31"/>
        <v>Pre-Coster</v>
      </c>
      <c r="O115" t="str">
        <f t="shared" si="32"/>
        <v/>
      </c>
      <c r="AF115" t="str">
        <f>TRIM('Coder A'!B115)</f>
        <v>Unreported; 2019 WL 2711281; 2019 Del. Ch. LEXIS 243</v>
      </c>
      <c r="AG115" t="str">
        <f>TRIM('Coder A'!A115)</f>
        <v>Saba Capital Master Fund, Ltd. v. Blackrock Credit Allocation Income Tr.</v>
      </c>
      <c r="AH115" t="str">
        <f>IF(LEFT(UPPER(TRIM(CLEAN('Coder A'!G115))),1)="Y","Y",IF(LEFT(UPPER(TRIM(CLEAN('Coder A'!G115))),1)="M","M",IF(LEFT(UPPER(TRIM(CLEAN('Coder A'!G115))),1)="N","N","")))</f>
        <v>N</v>
      </c>
      <c r="AI115" t="str">
        <f>IF('Coder A'!E115=1,"Public",IF('Coder A'!E115=2,"Private",IF('Coder A'!E115=3,"Nonprofit","No company / other")))</f>
        <v>Public</v>
      </c>
      <c r="AJ115" t="str">
        <f>IF(LEFT(UPPER(TRIM('Coder A'!I115)),1)="B","Board",IF(LEFT(UPPER(TRIM('Coder A'!I115)),1)="S","Shareholder","Other / Mixed"))</f>
        <v>Shareholder</v>
      </c>
      <c r="AK115" t="str">
        <f>IF(UPPER(TRIM('Coder A'!D115))="S","Delaware Supreme Court","Delaware Court of Chancery")</f>
        <v>Delaware Court of Chancery</v>
      </c>
      <c r="AL115" t="str">
        <f>'Coder A'!F115</f>
        <v>PI</v>
      </c>
      <c r="AQ115" t="str">
        <f t="shared" si="33"/>
        <v>N</v>
      </c>
      <c r="AR115" t="str">
        <f t="shared" si="34"/>
        <v>N</v>
      </c>
      <c r="AS115" t="str">
        <f t="shared" si="35"/>
        <v>Definite non-application (N/N)</v>
      </c>
    </row>
    <row r="116" spans="1:45" x14ac:dyDescent="0.2">
      <c r="A116">
        <f t="shared" si="27"/>
        <v>115</v>
      </c>
      <c r="B116" t="str">
        <f>TRIM('Coder B'!A116)</f>
        <v>Jorgl v. AIM ImmunoTech Inc.</v>
      </c>
      <c r="C116" t="str">
        <f>TRIM('Coder B'!B116)</f>
        <v>Unreported; 2022 WL 16543834; 2022 Del. Ch. LEXIS 309</v>
      </c>
      <c r="D116">
        <f>'Coder B'!C116</f>
        <v>2022</v>
      </c>
      <c r="E116" t="str">
        <f t="shared" si="28"/>
        <v>2020–2025</v>
      </c>
      <c r="F116" t="str">
        <f>IF(UPPER(TRIM('Coder B'!D116))="S","Delaware Supreme Court","Delaware Court of Chancery")</f>
        <v>Delaware Court of Chancery</v>
      </c>
      <c r="G116" t="str">
        <f>IF(UPPER(TRIM('Coder B'!D116))="S","Appeal (Delaware Supreme Court)",IF(OR(ISNUMBER(SEARCH("TRO",UPPER('Coder B'!E116))),ISNUMBER(SEARCH("PI",UPPER('Coder B'!E116))),ISNUMBER(SEARCH("PRELIM",UPPER('Coder B'!E116)))),"TRO / Preliminary Injunction",IF(OR(ISNUMBER(SEARCH("MTD",UPPER('Coder B'!E116))),ISNUMBER(SEARCH("DISMISS",UPPER('Coder B'!E116))),ISNUMBER(SEARCH("MJOP",UPPER('Coder B'!E116))),ISNUMBER(SEARCH("PLEAD",UPPER('Coder B'!E116)))),"Motion to Dismiss / Pleadings",IF(OR(ISNUMBER(SEARCH("SJ",UPPER('Coder B'!E116))),ISNUMBER(SEARCH("SUMMARY",UPPER('Coder B'!E116))),ISNUMBER(SEARCH("TRIAL",UPPER('Coder B'!E116))),ISNUMBER(SEARCH("PERMANENT",UPPER('Coder B'!E116)))),"Summary Judgment / Trial","Other / Hybrid / Remand"))))</f>
        <v>TRO / Preliminary Injunction</v>
      </c>
      <c r="H116" t="str">
        <f>IF('Coder B'!F116=1,"Public",IF('Coder B'!F116=2,"Private",IF('Coder B'!F116=3,"Nonprofit","No company / other")))</f>
        <v>Public</v>
      </c>
      <c r="I116" t="str">
        <f t="shared" si="29"/>
        <v>Public</v>
      </c>
      <c r="J116" t="str">
        <f>IF(LEFT(UPPER(TRIM('Coder B'!I116)),1)="B","Board",IF(LEFT(UPPER(TRIM('Coder B'!I116)),1)="S","Shareholder","Other / Mixed"))</f>
        <v>Board</v>
      </c>
      <c r="K116" t="str">
        <f>IF(LEFT(UPPER(TRIM(CLEAN('Coder B'!G116))),1)="Y","Y",IF(LEFT(UPPER(TRIM(CLEAN('Coder B'!G116))),1)="M","M",IF(LEFT(UPPER(TRIM(CLEAN('Coder B'!G116))),1)="N","N","")))</f>
        <v>N</v>
      </c>
      <c r="L116" t="str">
        <f t="shared" si="30"/>
        <v>N</v>
      </c>
      <c r="M116">
        <f>IF(COUNTIF($B$2:B116,B116)=1,1,0)</f>
        <v>1</v>
      </c>
      <c r="N116" t="str">
        <f t="shared" si="31"/>
        <v>Pre-Coster</v>
      </c>
      <c r="O116" t="str">
        <f t="shared" si="32"/>
        <v/>
      </c>
      <c r="AF116" t="str">
        <f>TRIM('Coder A'!B116)</f>
        <v>224 A.3d 964</v>
      </c>
      <c r="AG116" t="str">
        <f>TRIM('Coder A'!A116)</f>
        <v>BlackRock Credit Allocation Income Tr. v. Saba Capital Master Fund, Ltd.</v>
      </c>
      <c r="AH116" t="str">
        <f>IF(LEFT(UPPER(TRIM(CLEAN('Coder A'!G116))),1)="Y","Y",IF(LEFT(UPPER(TRIM(CLEAN('Coder A'!G116))),1)="M","M",IF(LEFT(UPPER(TRIM(CLEAN('Coder A'!G116))),1)="N","N","")))</f>
        <v>N</v>
      </c>
      <c r="AI116" t="str">
        <f>IF('Coder A'!E116=1,"Public",IF('Coder A'!E116=2,"Private",IF('Coder A'!E116=3,"Nonprofit","No company / other")))</f>
        <v>Public</v>
      </c>
      <c r="AJ116" t="str">
        <f>IF(LEFT(UPPER(TRIM('Coder A'!I116)),1)="B","Board",IF(LEFT(UPPER(TRIM('Coder A'!I116)),1)="S","Shareholder","Other / Mixed"))</f>
        <v>Board</v>
      </c>
      <c r="AK116" t="str">
        <f>IF(UPPER(TRIM('Coder A'!D116))="S","Delaware Supreme Court","Delaware Court of Chancery")</f>
        <v>Delaware Supreme Court</v>
      </c>
      <c r="AL116" t="str">
        <f>'Coder A'!F116</f>
        <v xml:space="preserve">Appeal </v>
      </c>
      <c r="AQ116" t="str">
        <f t="shared" si="33"/>
        <v>N</v>
      </c>
      <c r="AR116" t="str">
        <f t="shared" si="34"/>
        <v>N</v>
      </c>
      <c r="AS116" t="str">
        <f t="shared" si="35"/>
        <v>Definite non-application (N/N)</v>
      </c>
    </row>
    <row r="117" spans="1:45" x14ac:dyDescent="0.2">
      <c r="A117">
        <f t="shared" si="27"/>
        <v>116</v>
      </c>
      <c r="B117" t="str">
        <f>TRIM('Coder B'!A117)</f>
        <v>Strategic Inv. Opportunities LLC v. Lee Enters., Inc.</v>
      </c>
      <c r="C117" t="str">
        <f>TRIM('Coder B'!B117)</f>
        <v>Unreported; 2022 WL 453607; 2022 Del. Ch. LEXIS 34</v>
      </c>
      <c r="D117">
        <f>'Coder B'!C117</f>
        <v>2022</v>
      </c>
      <c r="E117" t="str">
        <f t="shared" si="28"/>
        <v>2020–2025</v>
      </c>
      <c r="F117" t="str">
        <f>IF(UPPER(TRIM('Coder B'!D117))="S","Delaware Supreme Court","Delaware Court of Chancery")</f>
        <v>Delaware Court of Chancery</v>
      </c>
      <c r="G117" t="str">
        <f>IF(UPPER(TRIM('Coder B'!D117))="S","Appeal (Delaware Supreme Court)",IF(OR(ISNUMBER(SEARCH("TRO",UPPER('Coder B'!E117))),ISNUMBER(SEARCH("PI",UPPER('Coder B'!E117))),ISNUMBER(SEARCH("PRELIM",UPPER('Coder B'!E117)))),"TRO / Preliminary Injunction",IF(OR(ISNUMBER(SEARCH("MTD",UPPER('Coder B'!E117))),ISNUMBER(SEARCH("DISMISS",UPPER('Coder B'!E117))),ISNUMBER(SEARCH("MJOP",UPPER('Coder B'!E117))),ISNUMBER(SEARCH("PLEAD",UPPER('Coder B'!E117)))),"Motion to Dismiss / Pleadings",IF(OR(ISNUMBER(SEARCH("SJ",UPPER('Coder B'!E117))),ISNUMBER(SEARCH("SUMMARY",UPPER('Coder B'!E117))),ISNUMBER(SEARCH("TRIAL",UPPER('Coder B'!E117))),ISNUMBER(SEARCH("PERMANENT",UPPER('Coder B'!E117)))),"Summary Judgment / Trial","Other / Hybrid / Remand"))))</f>
        <v>Summary Judgment / Trial</v>
      </c>
      <c r="H117" t="str">
        <f>IF('Coder B'!F117=1,"Public",IF('Coder B'!F117=2,"Private",IF('Coder B'!F117=3,"Nonprofit","No company / other")))</f>
        <v>Public</v>
      </c>
      <c r="I117" t="str">
        <f t="shared" si="29"/>
        <v>Public</v>
      </c>
      <c r="J117" t="str">
        <f>IF(LEFT(UPPER(TRIM('Coder B'!I117)),1)="B","Board",IF(LEFT(UPPER(TRIM('Coder B'!I117)),1)="S","Shareholder","Other / Mixed"))</f>
        <v>Board</v>
      </c>
      <c r="K117" t="str">
        <f>IF(LEFT(UPPER(TRIM(CLEAN('Coder B'!G117))),1)="Y","Y",IF(LEFT(UPPER(TRIM(CLEAN('Coder B'!G117))),1)="M","M",IF(LEFT(UPPER(TRIM(CLEAN('Coder B'!G117))),1)="N","N","")))</f>
        <v>N</v>
      </c>
      <c r="L117" t="str">
        <f t="shared" si="30"/>
        <v>N</v>
      </c>
      <c r="M117">
        <f>IF(COUNTIF($B$2:B117,B117)=1,1,0)</f>
        <v>1</v>
      </c>
      <c r="N117" t="str">
        <f t="shared" si="31"/>
        <v>Pre-Coster</v>
      </c>
      <c r="O117" t="str">
        <f t="shared" si="32"/>
        <v/>
      </c>
      <c r="AF117" t="str">
        <f>TRIM('Coder A'!B117)</f>
        <v>Unreported; 2020 WL 429906; 2020 Del. Ch. LEXIS 36</v>
      </c>
      <c r="AG117" t="str">
        <f>TRIM('Coder A'!A117)</f>
        <v>Coster v. UIP Cos., Inc.</v>
      </c>
      <c r="AH117" t="str">
        <f>IF(LEFT(UPPER(TRIM(CLEAN('Coder A'!G117))),1)="Y","Y",IF(LEFT(UPPER(TRIM(CLEAN('Coder A'!G117))),1)="M","M",IF(LEFT(UPPER(TRIM(CLEAN('Coder A'!G117))),1)="N","N","")))</f>
        <v>Y</v>
      </c>
      <c r="AI117" t="str">
        <f>IF('Coder A'!E117=1,"Public",IF('Coder A'!E117=2,"Private",IF('Coder A'!E117=3,"Nonprofit","No company / other")))</f>
        <v>Private</v>
      </c>
      <c r="AJ117" t="str">
        <f>IF(LEFT(UPPER(TRIM('Coder A'!I117)),1)="B","Board",IF(LEFT(UPPER(TRIM('Coder A'!I117)),1)="S","Shareholder","Other / Mixed"))</f>
        <v>Board</v>
      </c>
      <c r="AK117" t="str">
        <f>IF(UPPER(TRIM('Coder A'!D117))="S","Delaware Supreme Court","Delaware Court of Chancery")</f>
        <v>Delaware Court of Chancery</v>
      </c>
      <c r="AL117" t="str">
        <f>'Coder A'!F117</f>
        <v xml:space="preserve">Trial </v>
      </c>
      <c r="AQ117" t="str">
        <f t="shared" si="33"/>
        <v>N</v>
      </c>
      <c r="AR117" t="str">
        <f t="shared" si="34"/>
        <v>N</v>
      </c>
      <c r="AS117" t="str">
        <f t="shared" si="35"/>
        <v>Definite non-application (N/N)</v>
      </c>
    </row>
    <row r="118" spans="1:45" x14ac:dyDescent="0.2">
      <c r="A118">
        <f t="shared" si="27"/>
        <v>117</v>
      </c>
      <c r="B118" t="str">
        <f>TRIM('Coder B'!A118)</f>
        <v>Zhou v. Deng</v>
      </c>
      <c r="C118" t="str">
        <f>TRIM('Coder B'!B118)</f>
        <v>Unreported; 2022 WL 1024809;2022 Del. Ch. LEXIS 79</v>
      </c>
      <c r="D118">
        <f>'Coder B'!C118</f>
        <v>2022</v>
      </c>
      <c r="E118" t="str">
        <f t="shared" si="28"/>
        <v>2020–2025</v>
      </c>
      <c r="F118" t="str">
        <f>IF(UPPER(TRIM('Coder B'!D118))="S","Delaware Supreme Court","Delaware Court of Chancery")</f>
        <v>Delaware Court of Chancery</v>
      </c>
      <c r="G118" t="str">
        <f>IF(UPPER(TRIM('Coder B'!D118))="S","Appeal (Delaware Supreme Court)",IF(OR(ISNUMBER(SEARCH("TRO",UPPER('Coder B'!E118))),ISNUMBER(SEARCH("PI",UPPER('Coder B'!E118))),ISNUMBER(SEARCH("PRELIM",UPPER('Coder B'!E118)))),"TRO / Preliminary Injunction",IF(OR(ISNUMBER(SEARCH("MTD",UPPER('Coder B'!E118))),ISNUMBER(SEARCH("DISMISS",UPPER('Coder B'!E118))),ISNUMBER(SEARCH("MJOP",UPPER('Coder B'!E118))),ISNUMBER(SEARCH("PLEAD",UPPER('Coder B'!E118)))),"Motion to Dismiss / Pleadings",IF(OR(ISNUMBER(SEARCH("SJ",UPPER('Coder B'!E118))),ISNUMBER(SEARCH("SUMMARY",UPPER('Coder B'!E118))),ISNUMBER(SEARCH("TRIAL",UPPER('Coder B'!E118))),ISNUMBER(SEARCH("PERMANENT",UPPER('Coder B'!E118)))),"Summary Judgment / Trial","Other / Hybrid / Remand"))))</f>
        <v>Summary Judgment / Trial</v>
      </c>
      <c r="H118" t="str">
        <f>IF('Coder B'!F118=1,"Public",IF('Coder B'!F118=2,"Private",IF('Coder B'!F118=3,"Nonprofit","No company / other")))</f>
        <v>Public</v>
      </c>
      <c r="I118" t="str">
        <f t="shared" si="29"/>
        <v>Public</v>
      </c>
      <c r="J118" t="str">
        <f>IF(LEFT(UPPER(TRIM('Coder B'!I118)),1)="B","Board",IF(LEFT(UPPER(TRIM('Coder B'!I118)),1)="S","Shareholder","Other / Mixed"))</f>
        <v>Shareholder</v>
      </c>
      <c r="K118" t="str">
        <f>IF(LEFT(UPPER(TRIM(CLEAN('Coder B'!G118))),1)="Y","Y",IF(LEFT(UPPER(TRIM(CLEAN('Coder B'!G118))),1)="M","M",IF(LEFT(UPPER(TRIM(CLEAN('Coder B'!G118))),1)="N","N","")))</f>
        <v>N</v>
      </c>
      <c r="L118" t="str">
        <f t="shared" si="30"/>
        <v>N</v>
      </c>
      <c r="M118">
        <f>IF(COUNTIF($B$2:B118,B118)=1,1,0)</f>
        <v>1</v>
      </c>
      <c r="N118" t="str">
        <f t="shared" si="31"/>
        <v>Pre-Coster</v>
      </c>
      <c r="O118" t="str">
        <f t="shared" si="32"/>
        <v/>
      </c>
      <c r="AF118" t="str">
        <f>TRIM('Coder A'!B118)</f>
        <v>255 A.3d 952</v>
      </c>
      <c r="AG118" t="str">
        <f>TRIM('Coder A'!A118)</f>
        <v>Coster v. UIP Cos., Inc.</v>
      </c>
      <c r="AH118" t="str">
        <f>IF(LEFT(UPPER(TRIM(CLEAN('Coder A'!G118))),1)="Y","Y",IF(LEFT(UPPER(TRIM(CLEAN('Coder A'!G118))),1)="M","M",IF(LEFT(UPPER(TRIM(CLEAN('Coder A'!G118))),1)="N","N","")))</f>
        <v>Y</v>
      </c>
      <c r="AI118" t="str">
        <f>IF('Coder A'!E118=1,"Public",IF('Coder A'!E118=2,"Private",IF('Coder A'!E118=3,"Nonprofit","No company / other")))</f>
        <v>Private</v>
      </c>
      <c r="AJ118" t="str">
        <f>IF(LEFT(UPPER(TRIM('Coder A'!I118)),1)="B","Board",IF(LEFT(UPPER(TRIM('Coder A'!I118)),1)="S","Shareholder","Other / Mixed"))</f>
        <v>Shareholder</v>
      </c>
      <c r="AK118" t="str">
        <f>IF(UPPER(TRIM('Coder A'!D118))="S","Delaware Supreme Court","Delaware Court of Chancery")</f>
        <v>Delaware Supreme Court</v>
      </c>
      <c r="AL118" t="str">
        <f>'Coder A'!F118</f>
        <v xml:space="preserve">Appeal </v>
      </c>
      <c r="AQ118" t="str">
        <f t="shared" si="33"/>
        <v>N</v>
      </c>
      <c r="AR118" t="str">
        <f t="shared" si="34"/>
        <v>N</v>
      </c>
      <c r="AS118" t="str">
        <f t="shared" si="35"/>
        <v>Definite non-application (N/N)</v>
      </c>
    </row>
    <row r="119" spans="1:45" x14ac:dyDescent="0.2">
      <c r="A119">
        <f t="shared" si="27"/>
        <v>118</v>
      </c>
      <c r="B119" t="str">
        <f>TRIM('Coder B'!A119)</f>
        <v>CCSB Fin. Corp v. Totta</v>
      </c>
      <c r="C119" t="str">
        <f>TRIM('Coder B'!B119)</f>
        <v>302 A.3d 387</v>
      </c>
      <c r="D119">
        <f>'Coder B'!C119</f>
        <v>2023</v>
      </c>
      <c r="E119" t="str">
        <f t="shared" si="28"/>
        <v>2020–2025</v>
      </c>
      <c r="F119" t="str">
        <f>IF(UPPER(TRIM('Coder B'!D119))="S","Delaware Supreme Court","Delaware Court of Chancery")</f>
        <v>Delaware Supreme Court</v>
      </c>
      <c r="G119" t="str">
        <f>IF(UPPER(TRIM('Coder B'!D119))="S","Appeal (Delaware Supreme Court)",IF(OR(ISNUMBER(SEARCH("TRO",UPPER('Coder B'!E119))),ISNUMBER(SEARCH("PI",UPPER('Coder B'!E119))),ISNUMBER(SEARCH("PRELIM",UPPER('Coder B'!E119)))),"TRO / Preliminary Injunction",IF(OR(ISNUMBER(SEARCH("MTD",UPPER('Coder B'!E119))),ISNUMBER(SEARCH("DISMISS",UPPER('Coder B'!E119))),ISNUMBER(SEARCH("MJOP",UPPER('Coder B'!E119))),ISNUMBER(SEARCH("PLEAD",UPPER('Coder B'!E119)))),"Motion to Dismiss / Pleadings",IF(OR(ISNUMBER(SEARCH("SJ",UPPER('Coder B'!E119))),ISNUMBER(SEARCH("SUMMARY",UPPER('Coder B'!E119))),ISNUMBER(SEARCH("TRIAL",UPPER('Coder B'!E119))),ISNUMBER(SEARCH("PERMANENT",UPPER('Coder B'!E119)))),"Summary Judgment / Trial","Other / Hybrid / Remand"))))</f>
        <v>Appeal (Delaware Supreme Court)</v>
      </c>
      <c r="H119" t="str">
        <f>IF('Coder B'!F119=1,"Public",IF('Coder B'!F119=2,"Private",IF('Coder B'!F119=3,"Nonprofit","No company / other")))</f>
        <v>Public</v>
      </c>
      <c r="I119" t="str">
        <f t="shared" si="29"/>
        <v>Public</v>
      </c>
      <c r="J119" t="str">
        <f>IF(LEFT(UPPER(TRIM('Coder B'!I119)),1)="B","Board",IF(LEFT(UPPER(TRIM('Coder B'!I119)),1)="S","Shareholder","Other / Mixed"))</f>
        <v>Shareholder</v>
      </c>
      <c r="K119" t="str">
        <f>IF(LEFT(UPPER(TRIM(CLEAN('Coder B'!G119))),1)="Y","Y",IF(LEFT(UPPER(TRIM(CLEAN('Coder B'!G119))),1)="M","M",IF(LEFT(UPPER(TRIM(CLEAN('Coder B'!G119))),1)="N","N","")))</f>
        <v>N</v>
      </c>
      <c r="L119" t="str">
        <f t="shared" si="30"/>
        <v>N</v>
      </c>
      <c r="M119">
        <f>IF(COUNTIF($B$2:B119,B119)=1,1,0)</f>
        <v>1</v>
      </c>
      <c r="N119" t="str">
        <f t="shared" si="31"/>
        <v>Post-Coster</v>
      </c>
      <c r="O119" t="str">
        <f t="shared" si="32"/>
        <v>CCSB / Totta</v>
      </c>
      <c r="AF119" t="str">
        <f>TRIM('Coder A'!B119)</f>
        <v>Unreported; 2021 WL 4775140; 2021 Del. Ch. LEXIS 241</v>
      </c>
      <c r="AG119" t="str">
        <f>TRIM('Coder A'!A119)</f>
        <v>Rosenbaum v. CytoDyn, Inc.</v>
      </c>
      <c r="AH119" t="str">
        <f>IF(LEFT(UPPER(TRIM(CLEAN('Coder A'!G119))),1)="Y","Y",IF(LEFT(UPPER(TRIM(CLEAN('Coder A'!G119))),1)="M","M",IF(LEFT(UPPER(TRIM(CLEAN('Coder A'!G119))),1)="N","N","")))</f>
        <v>N</v>
      </c>
      <c r="AI119" t="str">
        <f>IF('Coder A'!E119=1,"Public",IF('Coder A'!E119=2,"Private",IF('Coder A'!E119=3,"Nonprofit","No company / other")))</f>
        <v>Public</v>
      </c>
      <c r="AJ119" t="str">
        <f>IF(LEFT(UPPER(TRIM('Coder A'!I119)),1)="B","Board",IF(LEFT(UPPER(TRIM('Coder A'!I119)),1)="S","Shareholder","Other / Mixed"))</f>
        <v>Board</v>
      </c>
      <c r="AK119" t="str">
        <f>IF(UPPER(TRIM('Coder A'!D119))="S","Delaware Supreme Court","Delaware Court of Chancery")</f>
        <v>Delaware Court of Chancery</v>
      </c>
      <c r="AL119" t="str">
        <f>'Coder A'!F119</f>
        <v>Trial</v>
      </c>
      <c r="AQ119" t="str">
        <f t="shared" si="33"/>
        <v>N</v>
      </c>
      <c r="AR119" t="str">
        <f t="shared" si="34"/>
        <v>N</v>
      </c>
      <c r="AS119" t="str">
        <f t="shared" si="35"/>
        <v>Definite non-application (N/N)</v>
      </c>
    </row>
    <row r="120" spans="1:45" x14ac:dyDescent="0.2">
      <c r="A120">
        <f t="shared" si="27"/>
        <v>119</v>
      </c>
      <c r="B120" t="str">
        <f>TRIM('Coder B'!A120)</f>
        <v>Coster v UIP Cos., Inc.</v>
      </c>
      <c r="C120" t="str">
        <f>TRIM('Coder B'!B120)</f>
        <v>300 A.3d 656</v>
      </c>
      <c r="D120">
        <f>'Coder B'!C120</f>
        <v>2023</v>
      </c>
      <c r="E120" t="str">
        <f t="shared" si="28"/>
        <v>2020–2025</v>
      </c>
      <c r="F120" t="str">
        <f>IF(UPPER(TRIM('Coder B'!D120))="S","Delaware Supreme Court","Delaware Court of Chancery")</f>
        <v>Delaware Supreme Court</v>
      </c>
      <c r="G120" t="str">
        <f>IF(UPPER(TRIM('Coder B'!D120))="S","Appeal (Delaware Supreme Court)",IF(OR(ISNUMBER(SEARCH("TRO",UPPER('Coder B'!E120))),ISNUMBER(SEARCH("PI",UPPER('Coder B'!E120))),ISNUMBER(SEARCH("PRELIM",UPPER('Coder B'!E120)))),"TRO / Preliminary Injunction",IF(OR(ISNUMBER(SEARCH("MTD",UPPER('Coder B'!E120))),ISNUMBER(SEARCH("DISMISS",UPPER('Coder B'!E120))),ISNUMBER(SEARCH("MJOP",UPPER('Coder B'!E120))),ISNUMBER(SEARCH("PLEAD",UPPER('Coder B'!E120)))),"Motion to Dismiss / Pleadings",IF(OR(ISNUMBER(SEARCH("SJ",UPPER('Coder B'!E120))),ISNUMBER(SEARCH("SUMMARY",UPPER('Coder B'!E120))),ISNUMBER(SEARCH("TRIAL",UPPER('Coder B'!E120))),ISNUMBER(SEARCH("PERMANENT",UPPER('Coder B'!E120)))),"Summary Judgment / Trial","Other / Hybrid / Remand"))))</f>
        <v>Appeal (Delaware Supreme Court)</v>
      </c>
      <c r="H120" t="str">
        <f>IF('Coder B'!F120=1,"Public",IF('Coder B'!F120=2,"Private",IF('Coder B'!F120=3,"Nonprofit","No company / other")))</f>
        <v>Private</v>
      </c>
      <c r="I120" t="str">
        <f t="shared" si="29"/>
        <v>Private</v>
      </c>
      <c r="J120" t="str">
        <f>IF(LEFT(UPPER(TRIM('Coder B'!I120)),1)="B","Board",IF(LEFT(UPPER(TRIM('Coder B'!I120)),1)="S","Shareholder","Other / Mixed"))</f>
        <v>Board</v>
      </c>
      <c r="K120" s="28" t="s">
        <v>37</v>
      </c>
      <c r="L120" t="str">
        <f t="shared" si="30"/>
        <v>Y</v>
      </c>
      <c r="M120">
        <f>IF(COUNTIF($B$2:B120,B120)=1,1,0)</f>
        <v>1</v>
      </c>
      <c r="N120" t="str">
        <f t="shared" si="31"/>
        <v>Post-Coster</v>
      </c>
      <c r="O120" t="str">
        <f t="shared" si="32"/>
        <v>Coster v. UIP Companies</v>
      </c>
      <c r="AF120" t="str">
        <f>TRIM('Coder A'!B120)</f>
        <v>Unreported; 2022 WL 3009959; 2022 Del. Ch. LEXIS 183</v>
      </c>
      <c r="AG120" t="str">
        <f>TRIM('Coder A'!A120)</f>
        <v>City Pension Fund for Firefighters and Police Officers in City of Miami v. The Trade Desk, Inc.</v>
      </c>
      <c r="AH120" t="str">
        <f>IF(LEFT(UPPER(TRIM(CLEAN('Coder A'!G120))),1)="Y","Y",IF(LEFT(UPPER(TRIM(CLEAN('Coder A'!G120))),1)="M","M",IF(LEFT(UPPER(TRIM(CLEAN('Coder A'!G120))),1)="N","N","")))</f>
        <v>N</v>
      </c>
      <c r="AI120" t="str">
        <f>IF('Coder A'!E120=1,"Public",IF('Coder A'!E120=2,"Private",IF('Coder A'!E120=3,"Nonprofit","No company / other")))</f>
        <v>Public</v>
      </c>
      <c r="AJ120" t="str">
        <f>IF(LEFT(UPPER(TRIM('Coder A'!I120)),1)="B","Board",IF(LEFT(UPPER(TRIM('Coder A'!I120)),1)="S","Shareholder","Other / Mixed"))</f>
        <v>Board</v>
      </c>
      <c r="AK120" t="str">
        <f>IF(UPPER(TRIM('Coder A'!D120))="S","Delaware Supreme Court","Delaware Court of Chancery")</f>
        <v>Delaware Court of Chancery</v>
      </c>
      <c r="AL120" t="str">
        <f>'Coder A'!F120</f>
        <v>MTD</v>
      </c>
      <c r="AQ120" t="str">
        <f t="shared" si="33"/>
        <v>Y</v>
      </c>
      <c r="AR120" t="str">
        <f t="shared" si="34"/>
        <v>Y</v>
      </c>
      <c r="AS120" t="str">
        <f t="shared" si="35"/>
        <v>Definite application (Y/Y)</v>
      </c>
    </row>
    <row r="121" spans="1:45" x14ac:dyDescent="0.2">
      <c r="A121">
        <f t="shared" si="27"/>
        <v>120</v>
      </c>
      <c r="B121" t="str">
        <f>TRIM('Coder B'!A121)</f>
        <v>In re Columbia Pipeline Grp., Inc. Merger Litig.</v>
      </c>
      <c r="C121" t="str">
        <f>TRIM('Coder B'!B121)</f>
        <v>299 A.3d 393</v>
      </c>
      <c r="D121">
        <f>'Coder B'!C121</f>
        <v>2023</v>
      </c>
      <c r="E121" t="str">
        <f t="shared" si="28"/>
        <v>2020–2025</v>
      </c>
      <c r="F121" t="str">
        <f>IF(UPPER(TRIM('Coder B'!D121))="S","Delaware Supreme Court","Delaware Court of Chancery")</f>
        <v>Delaware Court of Chancery</v>
      </c>
      <c r="G121" t="str">
        <f>IF(UPPER(TRIM('Coder B'!D121))="S","Appeal (Delaware Supreme Court)",IF(OR(ISNUMBER(SEARCH("TRO",UPPER('Coder B'!E121))),ISNUMBER(SEARCH("PI",UPPER('Coder B'!E121))),ISNUMBER(SEARCH("PRELIM",UPPER('Coder B'!E121)))),"TRO / Preliminary Injunction",IF(OR(ISNUMBER(SEARCH("MTD",UPPER('Coder B'!E121))),ISNUMBER(SEARCH("DISMISS",UPPER('Coder B'!E121))),ISNUMBER(SEARCH("MJOP",UPPER('Coder B'!E121))),ISNUMBER(SEARCH("PLEAD",UPPER('Coder B'!E121)))),"Motion to Dismiss / Pleadings",IF(OR(ISNUMBER(SEARCH("SJ",UPPER('Coder B'!E121))),ISNUMBER(SEARCH("SUMMARY",UPPER('Coder B'!E121))),ISNUMBER(SEARCH("TRIAL",UPPER('Coder B'!E121))),ISNUMBER(SEARCH("PERMANENT",UPPER('Coder B'!E121)))),"Summary Judgment / Trial","Other / Hybrid / Remand"))))</f>
        <v>Summary Judgment / Trial</v>
      </c>
      <c r="H121" t="str">
        <f>IF('Coder B'!F121=1,"Public",IF('Coder B'!F121=2,"Private",IF('Coder B'!F121=3,"Nonprofit","No company / other")))</f>
        <v>Public</v>
      </c>
      <c r="I121" t="str">
        <f t="shared" si="29"/>
        <v>Public</v>
      </c>
      <c r="J121" t="str">
        <f>IF(LEFT(UPPER(TRIM('Coder B'!I121)),1)="B","Board",IF(LEFT(UPPER(TRIM('Coder B'!I121)),1)="S","Shareholder","Other / Mixed"))</f>
        <v>Shareholder</v>
      </c>
      <c r="K121" t="str">
        <f>IF(LEFT(UPPER(TRIM(CLEAN('Coder B'!G121))),1)="Y","Y",IF(LEFT(UPPER(TRIM(CLEAN('Coder B'!G121))),1)="M","M",IF(LEFT(UPPER(TRIM(CLEAN('Coder B'!G121))),1)="N","N","")))</f>
        <v>N</v>
      </c>
      <c r="L121" t="str">
        <f t="shared" si="30"/>
        <v>N</v>
      </c>
      <c r="M121">
        <f>IF(COUNTIF($B$2:B121,B121)=1,1,0)</f>
        <v>1</v>
      </c>
      <c r="N121" t="str">
        <f t="shared" si="31"/>
        <v>Post-Coster</v>
      </c>
      <c r="O121" t="str">
        <f t="shared" si="32"/>
        <v>In re Columbia Pipeline Group</v>
      </c>
      <c r="AF121" t="str">
        <f>TRIM('Coder A'!B121)</f>
        <v>Unreported; 2022 WL 1299127; 2022 Del. Ch. LEXIS 98</v>
      </c>
      <c r="AG121" t="str">
        <f>TRIM('Coder A'!A121)</f>
        <v>Coster v. UIP Cos., Inc.</v>
      </c>
      <c r="AH121" t="str">
        <f>IF(LEFT(UPPER(TRIM(CLEAN('Coder A'!G121))),1)="Y","Y",IF(LEFT(UPPER(TRIM(CLEAN('Coder A'!G121))),1)="M","M",IF(LEFT(UPPER(TRIM(CLEAN('Coder A'!G121))),1)="N","N","")))</f>
        <v>Y</v>
      </c>
      <c r="AI121" t="str">
        <f>IF('Coder A'!E121=1,"Public",IF('Coder A'!E121=2,"Private",IF('Coder A'!E121=3,"Nonprofit","No company / other")))</f>
        <v>Private</v>
      </c>
      <c r="AJ121" t="str">
        <f>IF(LEFT(UPPER(TRIM('Coder A'!I121)),1)="B","Board",IF(LEFT(UPPER(TRIM('Coder A'!I121)),1)="S","Shareholder","Other / Mixed"))</f>
        <v>Board</v>
      </c>
      <c r="AK121" t="str">
        <f>IF(UPPER(TRIM('Coder A'!D121))="S","Delaware Supreme Court","Delaware Court of Chancery")</f>
        <v>Delaware Court of Chancery</v>
      </c>
      <c r="AL121" t="str">
        <f>'Coder A'!F121</f>
        <v>Trial</v>
      </c>
      <c r="AQ121" t="str">
        <f t="shared" si="33"/>
        <v>N</v>
      </c>
      <c r="AR121" t="str">
        <f t="shared" si="34"/>
        <v>N</v>
      </c>
      <c r="AS121" t="str">
        <f t="shared" si="35"/>
        <v>Definite non-application (N/N)</v>
      </c>
    </row>
    <row r="122" spans="1:45" x14ac:dyDescent="0.2">
      <c r="A122">
        <f t="shared" si="27"/>
        <v>121</v>
      </c>
      <c r="B122" t="str">
        <f>TRIM('Coder B'!A122)</f>
        <v>Kellner v. AIM ImmunoTech Inc.</v>
      </c>
      <c r="C122" t="str">
        <f>TRIM('Coder B'!B122)</f>
        <v>307 A.3d 998</v>
      </c>
      <c r="D122">
        <f>'Coder B'!C122</f>
        <v>2023</v>
      </c>
      <c r="E122" t="str">
        <f t="shared" si="28"/>
        <v>2020–2025</v>
      </c>
      <c r="F122" t="str">
        <f>IF(UPPER(TRIM('Coder B'!D122))="S","Delaware Supreme Court","Delaware Court of Chancery")</f>
        <v>Delaware Court of Chancery</v>
      </c>
      <c r="G122" t="str">
        <f>IF(UPPER(TRIM('Coder B'!D122))="S","Appeal (Delaware Supreme Court)",IF(OR(ISNUMBER(SEARCH("TRO",UPPER('Coder B'!E122))),ISNUMBER(SEARCH("PI",UPPER('Coder B'!E122))),ISNUMBER(SEARCH("PRELIM",UPPER('Coder B'!E122)))),"TRO / Preliminary Injunction",IF(OR(ISNUMBER(SEARCH("MTD",UPPER('Coder B'!E122))),ISNUMBER(SEARCH("DISMISS",UPPER('Coder B'!E122))),ISNUMBER(SEARCH("MJOP",UPPER('Coder B'!E122))),ISNUMBER(SEARCH("PLEAD",UPPER('Coder B'!E122)))),"Motion to Dismiss / Pleadings",IF(OR(ISNUMBER(SEARCH("SJ",UPPER('Coder B'!E122))),ISNUMBER(SEARCH("SUMMARY",UPPER('Coder B'!E122))),ISNUMBER(SEARCH("TRIAL",UPPER('Coder B'!E122))),ISNUMBER(SEARCH("PERMANENT",UPPER('Coder B'!E122)))),"Summary Judgment / Trial","Other / Hybrid / Remand"))))</f>
        <v>Summary Judgment / Trial</v>
      </c>
      <c r="H122" t="str">
        <f>IF('Coder B'!F122=1,"Public",IF('Coder B'!F122=2,"Private",IF('Coder B'!F122=3,"Nonprofit","No company / other")))</f>
        <v>Public</v>
      </c>
      <c r="I122" t="str">
        <f t="shared" si="29"/>
        <v>Public</v>
      </c>
      <c r="J122" t="str">
        <f>IF(LEFT(UPPER(TRIM('Coder B'!I122)),1)="B","Board",IF(LEFT(UPPER(TRIM('Coder B'!I122)),1)="S","Shareholder","Other / Mixed"))</f>
        <v>Shareholder</v>
      </c>
      <c r="K122" t="str">
        <f>IF(LEFT(UPPER(TRIM(CLEAN('Coder B'!G122))),1)="Y","Y",IF(LEFT(UPPER(TRIM(CLEAN('Coder B'!G122))),1)="M","M",IF(LEFT(UPPER(TRIM(CLEAN('Coder B'!G122))),1)="N","N","")))</f>
        <v>N</v>
      </c>
      <c r="L122" t="str">
        <f t="shared" si="30"/>
        <v>N</v>
      </c>
      <c r="M122">
        <f>IF(COUNTIF($B$2:B122,B122)=1,1,0)</f>
        <v>1</v>
      </c>
      <c r="N122" t="str">
        <f t="shared" si="31"/>
        <v>Post-Coster</v>
      </c>
      <c r="O122" t="str">
        <f t="shared" si="32"/>
        <v>Kellner v. AIM ImmunoTech</v>
      </c>
      <c r="AF122" t="str">
        <f>TRIM('Coder A'!B122)</f>
        <v>Unreported; 2022 WL 4239590; 2022 Del. Ch. LEXIS 232</v>
      </c>
      <c r="AG122" t="str">
        <f>TRIM('Coder A'!A122)</f>
        <v>Higgin v. Albence</v>
      </c>
      <c r="AH122" t="str">
        <f>IF(LEFT(UPPER(TRIM(CLEAN('Coder A'!G122))),1)="Y","Y",IF(LEFT(UPPER(TRIM(CLEAN('Coder A'!G122))),1)="M","M",IF(LEFT(UPPER(TRIM(CLEAN('Coder A'!G122))),1)="N","N","")))</f>
        <v>N</v>
      </c>
      <c r="AI122" t="str">
        <f>IF('Coder A'!E122=1,"Public",IF('Coder A'!E122=2,"Private",IF('Coder A'!E122=3,"Nonprofit","No company / other")))</f>
        <v>No company / other</v>
      </c>
      <c r="AJ122" t="str">
        <f>IF(LEFT(UPPER(TRIM('Coder A'!I122)),1)="B","Board",IF(LEFT(UPPER(TRIM('Coder A'!I122)),1)="S","Shareholder","Other / Mixed"))</f>
        <v>Other / Mixed</v>
      </c>
      <c r="AK122" t="str">
        <f>IF(UPPER(TRIM('Coder A'!D122))="S","Delaware Supreme Court","Delaware Court of Chancery")</f>
        <v>Delaware Court of Chancery</v>
      </c>
      <c r="AL122" t="str">
        <f>'Coder A'!F122</f>
        <v>TRO</v>
      </c>
      <c r="AQ122" t="str">
        <f t="shared" si="33"/>
        <v>N</v>
      </c>
      <c r="AR122" t="str">
        <f t="shared" si="34"/>
        <v>N</v>
      </c>
      <c r="AS122" t="str">
        <f t="shared" si="35"/>
        <v>Definite non-application (N/N)</v>
      </c>
    </row>
    <row r="123" spans="1:45" x14ac:dyDescent="0.2">
      <c r="A123">
        <f t="shared" si="27"/>
        <v>122</v>
      </c>
      <c r="B123" t="str">
        <f>TRIM('Coder B'!A123)</f>
        <v>New Enter. Assocs. 14, L.P. v. Rich</v>
      </c>
      <c r="C123" t="str">
        <f>TRIM('Coder B'!B123)</f>
        <v>295 A.3d 520</v>
      </c>
      <c r="D123">
        <f>'Coder B'!C123</f>
        <v>2023</v>
      </c>
      <c r="E123" t="str">
        <f t="shared" si="28"/>
        <v>2020–2025</v>
      </c>
      <c r="F123" t="str">
        <f>IF(UPPER(TRIM('Coder B'!D123))="S","Delaware Supreme Court","Delaware Court of Chancery")</f>
        <v>Delaware Court of Chancery</v>
      </c>
      <c r="G123" t="str">
        <f>IF(UPPER(TRIM('Coder B'!D123))="S","Appeal (Delaware Supreme Court)",IF(OR(ISNUMBER(SEARCH("TRO",UPPER('Coder B'!E123))),ISNUMBER(SEARCH("PI",UPPER('Coder B'!E123))),ISNUMBER(SEARCH("PRELIM",UPPER('Coder B'!E123)))),"TRO / Preliminary Injunction",IF(OR(ISNUMBER(SEARCH("MTD",UPPER('Coder B'!E123))),ISNUMBER(SEARCH("DISMISS",UPPER('Coder B'!E123))),ISNUMBER(SEARCH("MJOP",UPPER('Coder B'!E123))),ISNUMBER(SEARCH("PLEAD",UPPER('Coder B'!E123)))),"Motion to Dismiss / Pleadings",IF(OR(ISNUMBER(SEARCH("SJ",UPPER('Coder B'!E123))),ISNUMBER(SEARCH("SUMMARY",UPPER('Coder B'!E123))),ISNUMBER(SEARCH("TRIAL",UPPER('Coder B'!E123))),ISNUMBER(SEARCH("PERMANENT",UPPER('Coder B'!E123)))),"Summary Judgment / Trial","Other / Hybrid / Remand"))))</f>
        <v>Motion to Dismiss / Pleadings</v>
      </c>
      <c r="H123" t="str">
        <f>IF('Coder B'!F123=1,"Public",IF('Coder B'!F123=2,"Private",IF('Coder B'!F123=3,"Nonprofit","No company / other")))</f>
        <v>Private</v>
      </c>
      <c r="I123" t="str">
        <f t="shared" si="29"/>
        <v>Private</v>
      </c>
      <c r="J123" t="str">
        <f>IF(LEFT(UPPER(TRIM('Coder B'!I123)),1)="B","Board",IF(LEFT(UPPER(TRIM('Coder B'!I123)),1)="S","Shareholder","Other / Mixed"))</f>
        <v>Shareholder</v>
      </c>
      <c r="K123" t="str">
        <f>IF(LEFT(UPPER(TRIM(CLEAN('Coder B'!G123))),1)="Y","Y",IF(LEFT(UPPER(TRIM(CLEAN('Coder B'!G123))),1)="M","M",IF(LEFT(UPPER(TRIM(CLEAN('Coder B'!G123))),1)="N","N","")))</f>
        <v>N</v>
      </c>
      <c r="L123" t="str">
        <f t="shared" si="30"/>
        <v>N</v>
      </c>
      <c r="M123">
        <f>IF(COUNTIF($B$2:B123,B123)=1,1,0)</f>
        <v>1</v>
      </c>
      <c r="N123" t="str">
        <f t="shared" si="31"/>
        <v>Pre-Coster</v>
      </c>
      <c r="O123" t="str">
        <f t="shared" si="32"/>
        <v/>
      </c>
      <c r="AF123" t="str">
        <f>TRIM('Coder A'!B123)</f>
        <v>Unreported; 2022 WL 16543834; 2022 Del. Ch. LEXIS 309</v>
      </c>
      <c r="AG123" t="str">
        <f>TRIM('Coder A'!A123)</f>
        <v>Jorgl v. AIM ImmunoTech Inc.</v>
      </c>
      <c r="AH123" t="str">
        <f>IF(LEFT(UPPER(TRIM(CLEAN('Coder A'!G123))),1)="Y","Y",IF(LEFT(UPPER(TRIM(CLEAN('Coder A'!G123))),1)="M","M",IF(LEFT(UPPER(TRIM(CLEAN('Coder A'!G123))),1)="N","N","")))</f>
        <v>N</v>
      </c>
      <c r="AI123" t="str">
        <f>IF('Coder A'!E123=1,"Public",IF('Coder A'!E123=2,"Private",IF('Coder A'!E123=3,"Nonprofit","No company / other")))</f>
        <v>Public</v>
      </c>
      <c r="AJ123" t="str">
        <f>IF(LEFT(UPPER(TRIM('Coder A'!I123)),1)="B","Board",IF(LEFT(UPPER(TRIM('Coder A'!I123)),1)="S","Shareholder","Other / Mixed"))</f>
        <v>Board</v>
      </c>
      <c r="AK123" t="str">
        <f>IF(UPPER(TRIM('Coder A'!D123))="S","Delaware Supreme Court","Delaware Court of Chancery")</f>
        <v>Delaware Court of Chancery</v>
      </c>
      <c r="AL123" t="str">
        <f>'Coder A'!F123</f>
        <v>PI</v>
      </c>
      <c r="AQ123" t="str">
        <f t="shared" si="33"/>
        <v>N</v>
      </c>
      <c r="AR123" t="str">
        <f t="shared" si="34"/>
        <v>N</v>
      </c>
      <c r="AS123" t="str">
        <f t="shared" si="35"/>
        <v>Definite non-application (N/N)</v>
      </c>
    </row>
    <row r="124" spans="1:45" x14ac:dyDescent="0.2">
      <c r="A124">
        <f t="shared" si="27"/>
        <v>123</v>
      </c>
      <c r="B124" t="str">
        <f>TRIM('Coder B'!A124)</f>
        <v>New Enter. Assocs. 14, L.P. v. Rich</v>
      </c>
      <c r="C124" t="str">
        <f>TRIM('Coder B'!B124)</f>
        <v>292 A.3d 112</v>
      </c>
      <c r="D124">
        <f>'Coder B'!C124</f>
        <v>2023</v>
      </c>
      <c r="E124" t="str">
        <f t="shared" si="28"/>
        <v>2020–2025</v>
      </c>
      <c r="F124" t="str">
        <f>IF(UPPER(TRIM('Coder B'!D124))="S","Delaware Supreme Court","Delaware Court of Chancery")</f>
        <v>Delaware Court of Chancery</v>
      </c>
      <c r="G124" t="str">
        <f>IF(UPPER(TRIM('Coder B'!D124))="S","Appeal (Delaware Supreme Court)",IF(OR(ISNUMBER(SEARCH("TRO",UPPER('Coder B'!E124))),ISNUMBER(SEARCH("PI",UPPER('Coder B'!E124))),ISNUMBER(SEARCH("PRELIM",UPPER('Coder B'!E124)))),"TRO / Preliminary Injunction",IF(OR(ISNUMBER(SEARCH("MTD",UPPER('Coder B'!E124))),ISNUMBER(SEARCH("DISMISS",UPPER('Coder B'!E124))),ISNUMBER(SEARCH("MJOP",UPPER('Coder B'!E124))),ISNUMBER(SEARCH("PLEAD",UPPER('Coder B'!E124)))),"Motion to Dismiss / Pleadings",IF(OR(ISNUMBER(SEARCH("SJ",UPPER('Coder B'!E124))),ISNUMBER(SEARCH("SUMMARY",UPPER('Coder B'!E124))),ISNUMBER(SEARCH("TRIAL",UPPER('Coder B'!E124))),ISNUMBER(SEARCH("PERMANENT",UPPER('Coder B'!E124)))),"Summary Judgment / Trial","Other / Hybrid / Remand"))))</f>
        <v>Motion to Dismiss / Pleadings</v>
      </c>
      <c r="H124" t="str">
        <f>IF('Coder B'!F124=1,"Public",IF('Coder B'!F124=2,"Private",IF('Coder B'!F124=3,"Nonprofit","No company / other")))</f>
        <v>Private</v>
      </c>
      <c r="I124" t="str">
        <f t="shared" si="29"/>
        <v>Private</v>
      </c>
      <c r="J124" t="str">
        <f>IF(LEFT(UPPER(TRIM('Coder B'!I124)),1)="B","Board",IF(LEFT(UPPER(TRIM('Coder B'!I124)),1)="S","Shareholder","Other / Mixed"))</f>
        <v>Shareholder</v>
      </c>
      <c r="K124" t="str">
        <f>IF(LEFT(UPPER(TRIM(CLEAN('Coder B'!G124))),1)="Y","Y",IF(LEFT(UPPER(TRIM(CLEAN('Coder B'!G124))),1)="M","M",IF(LEFT(UPPER(TRIM(CLEAN('Coder B'!G124))),1)="N","N","")))</f>
        <v>N</v>
      </c>
      <c r="L124" t="str">
        <f t="shared" si="30"/>
        <v>N</v>
      </c>
      <c r="M124">
        <f>IF(COUNTIF($B$2:B124,B124)=1,1,0)</f>
        <v>0</v>
      </c>
      <c r="N124" t="str">
        <f t="shared" si="31"/>
        <v>Pre-Coster</v>
      </c>
      <c r="O124" t="str">
        <f t="shared" si="32"/>
        <v/>
      </c>
      <c r="AF124" t="str">
        <f>TRIM('Coder A'!B124)</f>
        <v>Unreported; 2022 WL 453607; 2022 Del. Ch. LEXIS 34</v>
      </c>
      <c r="AG124" t="str">
        <f>TRIM('Coder A'!A124)</f>
        <v>Strategic Inv. Opportunities LLC v. Lee Enters., Inc.</v>
      </c>
      <c r="AH124" t="str">
        <f>IF(LEFT(UPPER(TRIM(CLEAN('Coder A'!G124))),1)="Y","Y",IF(LEFT(UPPER(TRIM(CLEAN('Coder A'!G124))),1)="M","M",IF(LEFT(UPPER(TRIM(CLEAN('Coder A'!G124))),1)="N","N","")))</f>
        <v>N</v>
      </c>
      <c r="AI124" t="str">
        <f>IF('Coder A'!E124=1,"Public",IF('Coder A'!E124=2,"Private",IF('Coder A'!E124=3,"Nonprofit","No company / other")))</f>
        <v>Public</v>
      </c>
      <c r="AJ124" t="str">
        <f>IF(LEFT(UPPER(TRIM('Coder A'!I124)),1)="B","Board",IF(LEFT(UPPER(TRIM('Coder A'!I124)),1)="S","Shareholder","Other / Mixed"))</f>
        <v>Board</v>
      </c>
      <c r="AK124" t="str">
        <f>IF(UPPER(TRIM('Coder A'!D124))="S","Delaware Supreme Court","Delaware Court of Chancery")</f>
        <v>Delaware Court of Chancery</v>
      </c>
      <c r="AL124" t="str">
        <f>'Coder A'!F124</f>
        <v>Trial</v>
      </c>
      <c r="AQ124" t="str">
        <f t="shared" si="33"/>
        <v/>
      </c>
      <c r="AR124" t="str">
        <f t="shared" si="34"/>
        <v/>
      </c>
      <c r="AS124" t="str">
        <f t="shared" si="35"/>
        <v/>
      </c>
    </row>
    <row r="125" spans="1:45" x14ac:dyDescent="0.2">
      <c r="A125">
        <f t="shared" si="27"/>
        <v>124</v>
      </c>
      <c r="B125" t="str">
        <f>TRIM('Coder B'!A125)</f>
        <v>OptimisCorp v. Atkins</v>
      </c>
      <c r="C125" t="str">
        <f>TRIM('Coder B'!B125)</f>
        <v>Unreported; 2023 WL 3745306; 2023 Del. Ch. LEXIS 137</v>
      </c>
      <c r="D125">
        <f>'Coder B'!C125</f>
        <v>2023</v>
      </c>
      <c r="E125" t="str">
        <f t="shared" si="28"/>
        <v>2020–2025</v>
      </c>
      <c r="F125" t="str">
        <f>IF(UPPER(TRIM('Coder B'!D125))="S","Delaware Supreme Court","Delaware Court of Chancery")</f>
        <v>Delaware Court of Chancery</v>
      </c>
      <c r="G125" t="str">
        <f>IF(UPPER(TRIM('Coder B'!D125))="S","Appeal (Delaware Supreme Court)",IF(OR(ISNUMBER(SEARCH("TRO",UPPER('Coder B'!E125))),ISNUMBER(SEARCH("PI",UPPER('Coder B'!E125))),ISNUMBER(SEARCH("PRELIM",UPPER('Coder B'!E125)))),"TRO / Preliminary Injunction",IF(OR(ISNUMBER(SEARCH("MTD",UPPER('Coder B'!E125))),ISNUMBER(SEARCH("DISMISS",UPPER('Coder B'!E125))),ISNUMBER(SEARCH("MJOP",UPPER('Coder B'!E125))),ISNUMBER(SEARCH("PLEAD",UPPER('Coder B'!E125)))),"Motion to Dismiss / Pleadings",IF(OR(ISNUMBER(SEARCH("SJ",UPPER('Coder B'!E125))),ISNUMBER(SEARCH("SUMMARY",UPPER('Coder B'!E125))),ISNUMBER(SEARCH("TRIAL",UPPER('Coder B'!E125))),ISNUMBER(SEARCH("PERMANENT",UPPER('Coder B'!E125)))),"Summary Judgment / Trial","Other / Hybrid / Remand"))))</f>
        <v>Summary Judgment / Trial</v>
      </c>
      <c r="H125" t="str">
        <f>IF('Coder B'!F125=1,"Public",IF('Coder B'!F125=2,"Private",IF('Coder B'!F125=3,"Nonprofit","No company / other")))</f>
        <v>Private</v>
      </c>
      <c r="I125" t="str">
        <f t="shared" si="29"/>
        <v>Private</v>
      </c>
      <c r="J125" t="str">
        <f>IF(LEFT(UPPER(TRIM('Coder B'!I125)),1)="B","Board",IF(LEFT(UPPER(TRIM('Coder B'!I125)),1)="S","Shareholder","Other / Mixed"))</f>
        <v>Board</v>
      </c>
      <c r="K125" t="str">
        <f>IF(LEFT(UPPER(TRIM(CLEAN('Coder B'!G125))),1)="Y","Y",IF(LEFT(UPPER(TRIM(CLEAN('Coder B'!G125))),1)="M","M",IF(LEFT(UPPER(TRIM(CLEAN('Coder B'!G125))),1)="N","N","")))</f>
        <v>N</v>
      </c>
      <c r="L125" t="str">
        <f t="shared" si="30"/>
        <v>N</v>
      </c>
      <c r="M125">
        <f>IF(COUNTIF($B$2:B125,B125)=1,1,0)</f>
        <v>1</v>
      </c>
      <c r="N125" t="str">
        <f t="shared" si="31"/>
        <v>Pre-Coster</v>
      </c>
      <c r="O125" t="str">
        <f t="shared" si="32"/>
        <v/>
      </c>
      <c r="AF125" t="str">
        <f>TRIM('Coder A'!B125)</f>
        <v>Unreported; 2022 WL 1751741; 2022 Del. Ch. LEXIS 127</v>
      </c>
      <c r="AG125" t="str">
        <f>TRIM('Coder A'!A125)</f>
        <v>Totta v. CCSB Fin. Corp.</v>
      </c>
      <c r="AH125" t="str">
        <f>IF(LEFT(UPPER(TRIM(CLEAN('Coder A'!G125))),1)="Y","Y",IF(LEFT(UPPER(TRIM(CLEAN('Coder A'!G125))),1)="M","M",IF(LEFT(UPPER(TRIM(CLEAN('Coder A'!G125))),1)="N","N","")))</f>
        <v>Y</v>
      </c>
      <c r="AI125" t="str">
        <f>IF('Coder A'!E125=1,"Public",IF('Coder A'!E125=2,"Private",IF('Coder A'!E125=3,"Nonprofit","No company / other")))</f>
        <v>Public</v>
      </c>
      <c r="AJ125" t="str">
        <f>IF(LEFT(UPPER(TRIM('Coder A'!I125)),1)="B","Board",IF(LEFT(UPPER(TRIM('Coder A'!I125)),1)="S","Shareholder","Other / Mixed"))</f>
        <v>Shareholder</v>
      </c>
      <c r="AK125" t="str">
        <f>IF(UPPER(TRIM('Coder A'!D125))="S","Delaware Supreme Court","Delaware Court of Chancery")</f>
        <v>Delaware Court of Chancery</v>
      </c>
      <c r="AL125" t="str">
        <f>'Coder A'!F125</f>
        <v xml:space="preserve">Trial </v>
      </c>
      <c r="AQ125" t="str">
        <f t="shared" si="33"/>
        <v>N</v>
      </c>
      <c r="AR125" t="str">
        <f t="shared" si="34"/>
        <v>N</v>
      </c>
      <c r="AS125" t="str">
        <f t="shared" si="35"/>
        <v>Definite non-application (N/N)</v>
      </c>
    </row>
    <row r="126" spans="1:45" x14ac:dyDescent="0.2">
      <c r="A126">
        <f t="shared" si="27"/>
        <v>125</v>
      </c>
      <c r="B126" t="str">
        <f>TRIM('Coder B'!A126)</f>
        <v>Sternlicht v. Hernandez</v>
      </c>
      <c r="C126" t="str">
        <f>TRIM('Coder B'!B126)</f>
        <v>Unreported; 2023 WL 3991642; 2023 Del. Ch. LEXIS 148</v>
      </c>
      <c r="D126">
        <f>'Coder B'!C126</f>
        <v>2023</v>
      </c>
      <c r="E126" t="str">
        <f t="shared" si="28"/>
        <v>2020–2025</v>
      </c>
      <c r="F126" t="str">
        <f>IF(UPPER(TRIM('Coder B'!D126))="S","Delaware Supreme Court","Delaware Court of Chancery")</f>
        <v>Delaware Court of Chancery</v>
      </c>
      <c r="G126" t="str">
        <f>IF(UPPER(TRIM('Coder B'!D126))="S","Appeal (Delaware Supreme Court)",IF(OR(ISNUMBER(SEARCH("TRO",UPPER('Coder B'!E126))),ISNUMBER(SEARCH("PI",UPPER('Coder B'!E126))),ISNUMBER(SEARCH("PRELIM",UPPER('Coder B'!E126)))),"TRO / Preliminary Injunction",IF(OR(ISNUMBER(SEARCH("MTD",UPPER('Coder B'!E126))),ISNUMBER(SEARCH("DISMISS",UPPER('Coder B'!E126))),ISNUMBER(SEARCH("MJOP",UPPER('Coder B'!E126))),ISNUMBER(SEARCH("PLEAD",UPPER('Coder B'!E126)))),"Motion to Dismiss / Pleadings",IF(OR(ISNUMBER(SEARCH("SJ",UPPER('Coder B'!E126))),ISNUMBER(SEARCH("SUMMARY",UPPER('Coder B'!E126))),ISNUMBER(SEARCH("TRIAL",UPPER('Coder B'!E126))),ISNUMBER(SEARCH("PERMANENT",UPPER('Coder B'!E126)))),"Summary Judgment / Trial","Other / Hybrid / Remand"))))</f>
        <v>TRO / Preliminary Injunction</v>
      </c>
      <c r="H126" t="str">
        <f>IF('Coder B'!F126=1,"Public",IF('Coder B'!F126=2,"Private",IF('Coder B'!F126=3,"Nonprofit","No company / other")))</f>
        <v>Public</v>
      </c>
      <c r="I126" t="str">
        <f t="shared" si="29"/>
        <v>Public</v>
      </c>
      <c r="J126" t="str">
        <f>IF(LEFT(UPPER(TRIM('Coder B'!I126)),1)="B","Board",IF(LEFT(UPPER(TRIM('Coder B'!I126)),1)="S","Shareholder","Other / Mixed"))</f>
        <v>Board</v>
      </c>
      <c r="K126" t="str">
        <f>IF(LEFT(UPPER(TRIM(CLEAN('Coder B'!G126))),1)="Y","Y",IF(LEFT(UPPER(TRIM(CLEAN('Coder B'!G126))),1)="M","M",IF(LEFT(UPPER(TRIM(CLEAN('Coder B'!G126))),1)="N","N","")))</f>
        <v>N</v>
      </c>
      <c r="L126" t="str">
        <f t="shared" si="30"/>
        <v>N</v>
      </c>
      <c r="M126">
        <f>IF(COUNTIF($B$2:B126,B126)=1,1,0)</f>
        <v>1</v>
      </c>
      <c r="N126" t="str">
        <f t="shared" si="31"/>
        <v>Pre-Coster</v>
      </c>
      <c r="O126" t="str">
        <f t="shared" si="32"/>
        <v/>
      </c>
      <c r="AF126" t="str">
        <f>TRIM('Coder A'!B126)</f>
        <v>Unreported; 2022 WL 1024809; 2022 Del. Ch. LEXIS 79</v>
      </c>
      <c r="AG126" t="str">
        <f>TRIM('Coder A'!A126)</f>
        <v>Zhou v. Deng</v>
      </c>
      <c r="AH126" t="str">
        <f>IF(LEFT(UPPER(TRIM(CLEAN('Coder A'!G126))),1)="Y","Y",IF(LEFT(UPPER(TRIM(CLEAN('Coder A'!G126))),1)="M","M",IF(LEFT(UPPER(TRIM(CLEAN('Coder A'!G126))),1)="N","N","")))</f>
        <v>N</v>
      </c>
      <c r="AI126" t="str">
        <f>IF('Coder A'!E126=1,"Public",IF('Coder A'!E126=2,"Private",IF('Coder A'!E126=3,"Nonprofit","No company / other")))</f>
        <v>Public</v>
      </c>
      <c r="AJ126" t="str">
        <f>IF(LEFT(UPPER(TRIM('Coder A'!I126)),1)="B","Board",IF(LEFT(UPPER(TRIM('Coder A'!I126)),1)="S","Shareholder","Other / Mixed"))</f>
        <v>Shareholder</v>
      </c>
      <c r="AK126" t="str">
        <f>IF(UPPER(TRIM('Coder A'!D126))="S","Delaware Supreme Court","Delaware Court of Chancery")</f>
        <v>Delaware Court of Chancery</v>
      </c>
      <c r="AL126" t="str">
        <f>'Coder A'!F126</f>
        <v>Trial</v>
      </c>
      <c r="AQ126" t="str">
        <f t="shared" si="33"/>
        <v>N</v>
      </c>
      <c r="AR126" t="str">
        <f t="shared" si="34"/>
        <v>N</v>
      </c>
      <c r="AS126" t="str">
        <f t="shared" si="35"/>
        <v>Definite non-application (N/N)</v>
      </c>
    </row>
    <row r="127" spans="1:45" x14ac:dyDescent="0.2">
      <c r="A127">
        <f t="shared" si="27"/>
        <v>126</v>
      </c>
      <c r="B127" t="str">
        <f>TRIM('Coder B'!A127)</f>
        <v>In re Sears Hometown and Outlet Stores, Inc. S'holder Litig.</v>
      </c>
      <c r="C127" t="str">
        <f>TRIM('Coder B'!B127)</f>
        <v>309 A.3d 474</v>
      </c>
      <c r="D127">
        <f>'Coder B'!C127</f>
        <v>2024</v>
      </c>
      <c r="E127" t="str">
        <f t="shared" si="28"/>
        <v>2020–2025</v>
      </c>
      <c r="F127" t="str">
        <f>IF(UPPER(TRIM('Coder B'!D127))="S","Delaware Supreme Court","Delaware Court of Chancery")</f>
        <v>Delaware Court of Chancery</v>
      </c>
      <c r="G127" t="str">
        <f>IF(UPPER(TRIM('Coder B'!D127))="S","Appeal (Delaware Supreme Court)",IF(OR(ISNUMBER(SEARCH("TRO",UPPER('Coder B'!E127))),ISNUMBER(SEARCH("PI",UPPER('Coder B'!E127))),ISNUMBER(SEARCH("PRELIM",UPPER('Coder B'!E127)))),"TRO / Preliminary Injunction",IF(OR(ISNUMBER(SEARCH("MTD",UPPER('Coder B'!E127))),ISNUMBER(SEARCH("DISMISS",UPPER('Coder B'!E127))),ISNUMBER(SEARCH("MJOP",UPPER('Coder B'!E127))),ISNUMBER(SEARCH("PLEAD",UPPER('Coder B'!E127)))),"Motion to Dismiss / Pleadings",IF(OR(ISNUMBER(SEARCH("SJ",UPPER('Coder B'!E127))),ISNUMBER(SEARCH("SUMMARY",UPPER('Coder B'!E127))),ISNUMBER(SEARCH("TRIAL",UPPER('Coder B'!E127))),ISNUMBER(SEARCH("PERMANENT",UPPER('Coder B'!E127)))),"Summary Judgment / Trial","Other / Hybrid / Remand"))))</f>
        <v>Summary Judgment / Trial</v>
      </c>
      <c r="H127" t="str">
        <f>IF('Coder B'!F127=1,"Public",IF('Coder B'!F127=2,"Private",IF('Coder B'!F127=3,"Nonprofit","No company / other")))</f>
        <v>Public</v>
      </c>
      <c r="I127" t="str">
        <f t="shared" si="29"/>
        <v>Public</v>
      </c>
      <c r="J127" t="str">
        <f>IF(LEFT(UPPER(TRIM('Coder B'!I127)),1)="B","Board",IF(LEFT(UPPER(TRIM('Coder B'!I127)),1)="S","Shareholder","Other / Mixed"))</f>
        <v>Shareholder</v>
      </c>
      <c r="K127" t="str">
        <f>IF(LEFT(UPPER(TRIM(CLEAN('Coder B'!G127))),1)="Y","Y",IF(LEFT(UPPER(TRIM(CLEAN('Coder B'!G127))),1)="M","M",IF(LEFT(UPPER(TRIM(CLEAN('Coder B'!G127))),1)="N","N","")))</f>
        <v>N</v>
      </c>
      <c r="L127" t="str">
        <f t="shared" si="30"/>
        <v>N</v>
      </c>
      <c r="M127">
        <f>IF(COUNTIF($B$2:B127,B127)=1,1,0)</f>
        <v>1</v>
      </c>
      <c r="N127" t="str">
        <f t="shared" si="31"/>
        <v>Post-Coster</v>
      </c>
      <c r="O127" t="str">
        <f t="shared" si="32"/>
        <v>In re Sears Hometown</v>
      </c>
      <c r="AF127" t="str">
        <f>TRIM('Coder A'!B127)</f>
        <v>Unreported; 2023 WL 5162408; 2023 Del. Ch. LEXIS 330</v>
      </c>
      <c r="AG127" t="str">
        <f>TRIM('Coder A'!A127)</f>
        <v>Berger v. Adkins</v>
      </c>
      <c r="AH127" t="str">
        <f>IF(LEFT(UPPER(TRIM(CLEAN('Coder A'!G127))),1)="Y","Y",IF(LEFT(UPPER(TRIM(CLEAN('Coder A'!G127))),1)="M","M",IF(LEFT(UPPER(TRIM(CLEAN('Coder A'!G127))),1)="N","N","")))</f>
        <v>Y</v>
      </c>
      <c r="AI127" t="str">
        <f>IF('Coder A'!E127=1,"Public",IF('Coder A'!E127=2,"Private",IF('Coder A'!E127=3,"Nonprofit","No company / other")))</f>
        <v>Public</v>
      </c>
      <c r="AJ127" t="str">
        <f>IF(LEFT(UPPER(TRIM('Coder A'!I127)),1)="B","Board",IF(LEFT(UPPER(TRIM('Coder A'!I127)),1)="S","Shareholder","Other / Mixed"))</f>
        <v>Shareholder</v>
      </c>
      <c r="AK127" t="str">
        <f>IF(UPPER(TRIM('Coder A'!D127))="S","Delaware Supreme Court","Delaware Court of Chancery")</f>
        <v>Delaware Court of Chancery</v>
      </c>
      <c r="AL127" t="str">
        <f>'Coder A'!F127</f>
        <v>Motion for Atty Fees</v>
      </c>
      <c r="AQ127" t="str">
        <f t="shared" si="33"/>
        <v>N</v>
      </c>
      <c r="AR127" t="str">
        <f t="shared" si="34"/>
        <v>N</v>
      </c>
      <c r="AS127" t="str">
        <f t="shared" si="35"/>
        <v>Definite non-application (N/N)</v>
      </c>
    </row>
    <row r="128" spans="1:45" x14ac:dyDescent="0.2">
      <c r="A128">
        <f t="shared" si="27"/>
        <v>127</v>
      </c>
      <c r="B128" t="str">
        <f>TRIM('Coder B'!A128)</f>
        <v>Jacobs v. Akademos, Inc.</v>
      </c>
      <c r="C128" t="str">
        <f>TRIM('Coder B'!B128)</f>
        <v>326 A.3d 711</v>
      </c>
      <c r="D128">
        <f>'Coder B'!C128</f>
        <v>2024</v>
      </c>
      <c r="E128" t="str">
        <f t="shared" si="28"/>
        <v>2020–2025</v>
      </c>
      <c r="F128" t="str">
        <f>IF(UPPER(TRIM('Coder B'!D128))="S","Delaware Supreme Court","Delaware Court of Chancery")</f>
        <v>Delaware Court of Chancery</v>
      </c>
      <c r="G128" t="str">
        <f>IF(UPPER(TRIM('Coder B'!D128))="S","Appeal (Delaware Supreme Court)",IF(OR(ISNUMBER(SEARCH("TRO",UPPER('Coder B'!E128))),ISNUMBER(SEARCH("PI",UPPER('Coder B'!E128))),ISNUMBER(SEARCH("PRELIM",UPPER('Coder B'!E128)))),"TRO / Preliminary Injunction",IF(OR(ISNUMBER(SEARCH("MTD",UPPER('Coder B'!E128))),ISNUMBER(SEARCH("DISMISS",UPPER('Coder B'!E128))),ISNUMBER(SEARCH("MJOP",UPPER('Coder B'!E128))),ISNUMBER(SEARCH("PLEAD",UPPER('Coder B'!E128)))),"Motion to Dismiss / Pleadings",IF(OR(ISNUMBER(SEARCH("SJ",UPPER('Coder B'!E128))),ISNUMBER(SEARCH("SUMMARY",UPPER('Coder B'!E128))),ISNUMBER(SEARCH("TRIAL",UPPER('Coder B'!E128))),ISNUMBER(SEARCH("PERMANENT",UPPER('Coder B'!E128)))),"Summary Judgment / Trial","Other / Hybrid / Remand"))))</f>
        <v>Summary Judgment / Trial</v>
      </c>
      <c r="H128" t="str">
        <f>IF('Coder B'!F128=1,"Public",IF('Coder B'!F128=2,"Private",IF('Coder B'!F128=3,"Nonprofit","No company / other")))</f>
        <v>Private</v>
      </c>
      <c r="I128" t="str">
        <f t="shared" si="29"/>
        <v>Private</v>
      </c>
      <c r="J128" t="str">
        <f>IF(LEFT(UPPER(TRIM('Coder B'!I128)),1)="B","Board",IF(LEFT(UPPER(TRIM('Coder B'!I128)),1)="S","Shareholder","Other / Mixed"))</f>
        <v>Board</v>
      </c>
      <c r="K128" t="str">
        <f>IF(LEFT(UPPER(TRIM(CLEAN('Coder B'!G128))),1)="Y","Y",IF(LEFT(UPPER(TRIM(CLEAN('Coder B'!G128))),1)="M","M",IF(LEFT(UPPER(TRIM(CLEAN('Coder B'!G128))),1)="N","N","")))</f>
        <v>N</v>
      </c>
      <c r="L128" t="str">
        <f t="shared" si="30"/>
        <v>N</v>
      </c>
      <c r="M128">
        <f>IF(COUNTIF($B$2:B128,B128)=1,1,0)</f>
        <v>1</v>
      </c>
      <c r="N128" t="str">
        <f t="shared" si="31"/>
        <v>Post-Coster</v>
      </c>
      <c r="O128" t="str">
        <f t="shared" si="32"/>
        <v>Jacobs v. Akademos</v>
      </c>
      <c r="AF128" t="str">
        <f>TRIM('Coder A'!B128)</f>
        <v>302 A.3d 387</v>
      </c>
      <c r="AG128" t="str">
        <f>TRIM('Coder A'!A128)</f>
        <v>CCSB Fin. Corp v. Totta</v>
      </c>
      <c r="AH128" t="str">
        <f>IF(LEFT(UPPER(TRIM(CLEAN('Coder A'!G128))),1)="Y","Y",IF(LEFT(UPPER(TRIM(CLEAN('Coder A'!G128))),1)="M","M",IF(LEFT(UPPER(TRIM(CLEAN('Coder A'!G128))),1)="N","N","")))</f>
        <v>N</v>
      </c>
      <c r="AI128" t="str">
        <f>IF('Coder A'!E128=1,"Public",IF('Coder A'!E128=2,"Private",IF('Coder A'!E128=3,"Nonprofit","No company / other")))</f>
        <v>Public</v>
      </c>
      <c r="AJ128" t="str">
        <f>IF(LEFT(UPPER(TRIM('Coder A'!I128)),1)="B","Board",IF(LEFT(UPPER(TRIM('Coder A'!I128)),1)="S","Shareholder","Other / Mixed"))</f>
        <v>Shareholder</v>
      </c>
      <c r="AK128" t="str">
        <f>IF(UPPER(TRIM('Coder A'!D128))="S","Delaware Supreme Court","Delaware Court of Chancery")</f>
        <v>Delaware Supreme Court</v>
      </c>
      <c r="AL128" t="str">
        <f>'Coder A'!F128</f>
        <v xml:space="preserve">Trial </v>
      </c>
      <c r="AQ128" t="str">
        <f t="shared" si="33"/>
        <v>N</v>
      </c>
      <c r="AR128" t="str">
        <f t="shared" si="34"/>
        <v>N</v>
      </c>
      <c r="AS128" t="str">
        <f t="shared" si="35"/>
        <v>Definite non-application (N/N)</v>
      </c>
    </row>
    <row r="129" spans="1:45" x14ac:dyDescent="0.2">
      <c r="A129">
        <f t="shared" si="27"/>
        <v>128</v>
      </c>
      <c r="B129" t="str">
        <f>TRIM('Coder B'!A129)</f>
        <v>Kellner v. AIM ImmunoTech Inc.</v>
      </c>
      <c r="C129" t="str">
        <f>TRIM('Coder B'!B129)</f>
        <v>320 A.3d 239</v>
      </c>
      <c r="D129">
        <f>'Coder B'!C129</f>
        <v>2024</v>
      </c>
      <c r="E129" t="str">
        <f t="shared" si="28"/>
        <v>2020–2025</v>
      </c>
      <c r="F129" t="str">
        <f>IF(UPPER(TRIM('Coder B'!D129))="S","Delaware Supreme Court","Delaware Court of Chancery")</f>
        <v>Delaware Supreme Court</v>
      </c>
      <c r="G129" t="str">
        <f>IF(UPPER(TRIM('Coder B'!D129))="S","Appeal (Delaware Supreme Court)",IF(OR(ISNUMBER(SEARCH("TRO",UPPER('Coder B'!E129))),ISNUMBER(SEARCH("PI",UPPER('Coder B'!E129))),ISNUMBER(SEARCH("PRELIM",UPPER('Coder B'!E129)))),"TRO / Preliminary Injunction",IF(OR(ISNUMBER(SEARCH("MTD",UPPER('Coder B'!E129))),ISNUMBER(SEARCH("DISMISS",UPPER('Coder B'!E129))),ISNUMBER(SEARCH("MJOP",UPPER('Coder B'!E129))),ISNUMBER(SEARCH("PLEAD",UPPER('Coder B'!E129)))),"Motion to Dismiss / Pleadings",IF(OR(ISNUMBER(SEARCH("SJ",UPPER('Coder B'!E129))),ISNUMBER(SEARCH("SUMMARY",UPPER('Coder B'!E129))),ISNUMBER(SEARCH("TRIAL",UPPER('Coder B'!E129))),ISNUMBER(SEARCH("PERMANENT",UPPER('Coder B'!E129)))),"Summary Judgment / Trial","Other / Hybrid / Remand"))))</f>
        <v>Appeal (Delaware Supreme Court)</v>
      </c>
      <c r="H129" t="str">
        <f>IF('Coder B'!F129=1,"Public",IF('Coder B'!F129=2,"Private",IF('Coder B'!F129=3,"Nonprofit","No company / other")))</f>
        <v>Public</v>
      </c>
      <c r="I129" t="str">
        <f t="shared" si="29"/>
        <v>Public</v>
      </c>
      <c r="J129" t="str">
        <f>IF(LEFT(UPPER(TRIM('Coder B'!I129)),1)="B","Board",IF(LEFT(UPPER(TRIM('Coder B'!I129)),1)="S","Shareholder","Other / Mixed"))</f>
        <v>Shareholder</v>
      </c>
      <c r="K129" t="str">
        <f>IF(LEFT(UPPER(TRIM(CLEAN('Coder B'!G129))),1)="Y","Y",IF(LEFT(UPPER(TRIM(CLEAN('Coder B'!G129))),1)="M","M",IF(LEFT(UPPER(TRIM(CLEAN('Coder B'!G129))),1)="N","N","")))</f>
        <v>N</v>
      </c>
      <c r="L129" t="str">
        <f t="shared" si="30"/>
        <v>N</v>
      </c>
      <c r="M129">
        <f>IF(COUNTIF($B$2:B129,B129)=1,1,0)</f>
        <v>0</v>
      </c>
      <c r="N129" t="str">
        <f t="shared" si="31"/>
        <v>Post-Coster</v>
      </c>
      <c r="O129" t="str">
        <f t="shared" si="32"/>
        <v>Kellner v. AIM ImmunoTech</v>
      </c>
      <c r="AF129" t="str">
        <f>TRIM('Coder A'!B129)</f>
        <v>300 A.3d 656</v>
      </c>
      <c r="AG129" t="str">
        <f>TRIM('Coder A'!A129)</f>
        <v>Coster v UIP Cos., Inc.</v>
      </c>
      <c r="AH129" t="str">
        <f>IF(LEFT(UPPER(TRIM(CLEAN('Coder A'!G129))),1)="Y","Y",IF(LEFT(UPPER(TRIM(CLEAN('Coder A'!G129))),1)="M","M",IF(LEFT(UPPER(TRIM(CLEAN('Coder A'!G129))),1)="N","N","")))</f>
        <v>Y</v>
      </c>
      <c r="AI129" t="str">
        <f>IF('Coder A'!E129=1,"Public",IF('Coder A'!E129=2,"Private",IF('Coder A'!E129=3,"Nonprofit","No company / other")))</f>
        <v>Private</v>
      </c>
      <c r="AJ129" t="str">
        <f>IF(LEFT(UPPER(TRIM('Coder A'!I129)),1)="B","Board",IF(LEFT(UPPER(TRIM('Coder A'!I129)),1)="S","Shareholder","Other / Mixed"))</f>
        <v>Board</v>
      </c>
      <c r="AK129" t="str">
        <f>IF(UPPER(TRIM('Coder A'!D129))="S","Delaware Supreme Court","Delaware Court of Chancery")</f>
        <v>Delaware Supreme Court</v>
      </c>
      <c r="AL129" t="str">
        <f>'Coder A'!F129</f>
        <v xml:space="preserve">Appeal </v>
      </c>
      <c r="AQ129" t="str">
        <f t="shared" si="33"/>
        <v/>
      </c>
      <c r="AR129" t="str">
        <f t="shared" si="34"/>
        <v/>
      </c>
      <c r="AS129" t="str">
        <f t="shared" si="35"/>
        <v/>
      </c>
    </row>
    <row r="130" spans="1:45" x14ac:dyDescent="0.2">
      <c r="A130">
        <f t="shared" ref="A130:A144" si="36">ROW()-1</f>
        <v>129</v>
      </c>
      <c r="B130" t="str">
        <f>TRIM('Coder B'!A130)</f>
        <v>Palkon v. Maffei</v>
      </c>
      <c r="C130" t="str">
        <f>TRIM('Coder B'!B130)</f>
        <v>311 A.3d 255</v>
      </c>
      <c r="D130">
        <f>'Coder B'!C130</f>
        <v>2024</v>
      </c>
      <c r="E130" t="str">
        <f t="shared" ref="E130:E144" si="37">IF(D130&gt;=2020,"2020–2025",TEXT(INT(D130/10)*10,"0")&amp;"s")</f>
        <v>2020–2025</v>
      </c>
      <c r="F130" t="str">
        <f>IF(UPPER(TRIM('Coder B'!D130))="S","Delaware Supreme Court","Delaware Court of Chancery")</f>
        <v>Delaware Court of Chancery</v>
      </c>
      <c r="G130" t="str">
        <f>IF(UPPER(TRIM('Coder B'!D130))="S","Appeal (Delaware Supreme Court)",IF(OR(ISNUMBER(SEARCH("TRO",UPPER('Coder B'!E130))),ISNUMBER(SEARCH("PI",UPPER('Coder B'!E130))),ISNUMBER(SEARCH("PRELIM",UPPER('Coder B'!E130)))),"TRO / Preliminary Injunction",IF(OR(ISNUMBER(SEARCH("MTD",UPPER('Coder B'!E130))),ISNUMBER(SEARCH("DISMISS",UPPER('Coder B'!E130))),ISNUMBER(SEARCH("MJOP",UPPER('Coder B'!E130))),ISNUMBER(SEARCH("PLEAD",UPPER('Coder B'!E130)))),"Motion to Dismiss / Pleadings",IF(OR(ISNUMBER(SEARCH("SJ",UPPER('Coder B'!E130))),ISNUMBER(SEARCH("SUMMARY",UPPER('Coder B'!E130))),ISNUMBER(SEARCH("TRIAL",UPPER('Coder B'!E130))),ISNUMBER(SEARCH("PERMANENT",UPPER('Coder B'!E130)))),"Summary Judgment / Trial","Other / Hybrid / Remand"))))</f>
        <v>Motion to Dismiss / Pleadings</v>
      </c>
      <c r="H130" t="str">
        <f>IF('Coder B'!F130=1,"Public",IF('Coder B'!F130=2,"Private",IF('Coder B'!F130=3,"Nonprofit","No company / other")))</f>
        <v>Public</v>
      </c>
      <c r="I130" t="str">
        <f t="shared" ref="I130:I144" si="38">IFERROR(INDEX($AI$2:$AI$144,MATCH(C130,$AF$2:$AF$144,0)),IFERROR(INDEX($AI$2:$AI$144,MATCH(B130,$AG$2:$AG$144,0)),"No company / other"))</f>
        <v>Public</v>
      </c>
      <c r="J130" t="str">
        <f>IF(LEFT(UPPER(TRIM('Coder B'!I130)),1)="B","Board",IF(LEFT(UPPER(TRIM('Coder B'!I130)),1)="S","Shareholder","Other / Mixed"))</f>
        <v>Shareholder</v>
      </c>
      <c r="K130" t="str">
        <f>IF(LEFT(UPPER(TRIM(CLEAN('Coder B'!G130))),1)="Y","Y",IF(LEFT(UPPER(TRIM(CLEAN('Coder B'!G130))),1)="M","M",IF(LEFT(UPPER(TRIM(CLEAN('Coder B'!G130))),1)="N","N","")))</f>
        <v>N</v>
      </c>
      <c r="L130" t="str">
        <f t="shared" ref="L130:L144" si="39">IFERROR(INDEX($AH$2:$AH$144,MATCH(C130,$AF$2:$AF$144,0)),IFERROR(INDEX($AH$2:$AH$144,MATCH(B130,$AG$2:$AG$144,0)),""))</f>
        <v>N</v>
      </c>
      <c r="M130">
        <f>IF(COUNTIF($B$2:B130,B130)=1,1,0)</f>
        <v>1</v>
      </c>
      <c r="N130" t="str">
        <f t="shared" ref="N130:N144" si="40">IF(COUNTIF($AP$2:$AP$13,B130)&gt;0,"Post-Coster","Pre-Coster")</f>
        <v>Post-Coster</v>
      </c>
      <c r="O130" t="str">
        <f t="shared" ref="O130:O144" si="41">IFERROR(INDEX($AO$2:$AO$13,MATCH(B130,$AP$2:$AP$13,0)),"")</f>
        <v>Palkon / Maffei</v>
      </c>
      <c r="AF130" t="str">
        <f>TRIM('Coder A'!B130)</f>
        <v>Unreported; 2023 WL 5165606; 2023 Del. Ch. LEXIS 329</v>
      </c>
      <c r="AG130" t="str">
        <f>TRIM('Coder A'!A130)</f>
        <v>In re AMC Ent. Holdings, Inc. S'holder Litig.</v>
      </c>
      <c r="AH130" t="str">
        <f>IF(LEFT(UPPER(TRIM(CLEAN('Coder A'!G130))),1)="Y","Y",IF(LEFT(UPPER(TRIM(CLEAN('Coder A'!G130))),1)="M","M",IF(LEFT(UPPER(TRIM(CLEAN('Coder A'!G130))),1)="N","N","")))</f>
        <v>Y</v>
      </c>
      <c r="AI130" t="str">
        <f>IF('Coder A'!E130=1,"Public",IF('Coder A'!E130=2,"Private",IF('Coder A'!E130=3,"Nonprofit","No company / other")))</f>
        <v>Public</v>
      </c>
      <c r="AJ130" t="str">
        <f>IF(LEFT(UPPER(TRIM('Coder A'!I130)),1)="B","Board",IF(LEFT(UPPER(TRIM('Coder A'!I130)),1)="S","Shareholder","Other / Mixed"))</f>
        <v>Shareholder</v>
      </c>
      <c r="AK130" t="str">
        <f>IF(UPPER(TRIM('Coder A'!D130))="S","Delaware Supreme Court","Delaware Court of Chancery")</f>
        <v>Delaware Court of Chancery</v>
      </c>
      <c r="AL130" t="str">
        <f>'Coder A'!F130</f>
        <v>Motion to Approve Settlement</v>
      </c>
      <c r="AQ130" t="str">
        <f t="shared" ref="AQ130:AQ144" si="42">IF(M130=1,IF(COUNTIFS($B$2:$B$144,B130,$K$2:$K$144,"Y")&gt;0,"Y",IF(COUNTIFS($B$2:$B$144,B130,$K$2:$K$144,"M")&gt;0,"M","N")),"")</f>
        <v>N</v>
      </c>
      <c r="AR130" t="str">
        <f t="shared" ref="AR130:AR144" si="43">IF(M130=1,IF(COUNTIFS($B$2:$B$144,B130,$L$2:$L$144,"Y")&gt;0,"Y",IF(COUNTIFS($B$2:$B$144,B130,$L$2:$L$144,"M")&gt;0,"M","N")),"")</f>
        <v>N</v>
      </c>
      <c r="AS130" t="str">
        <f t="shared" ref="AS130:AS144" si="44">IF(M130=1,IF(AND(AQ130="Y",AR130="Y"),"Definite application (Y/Y)",IF(AND(AQ130="N",AR130="N"),"Definite non-application (N/N)","Uncertain (M or disagreement)")),"")</f>
        <v>Definite non-application (N/N)</v>
      </c>
    </row>
    <row r="131" spans="1:45" x14ac:dyDescent="0.2">
      <c r="A131">
        <f t="shared" si="36"/>
        <v>130</v>
      </c>
      <c r="B131" t="str">
        <f>TRIM('Coder B'!A131)</f>
        <v>TS Falcon I, LLC v. Golden Mountain Fin. Holdings Corp.</v>
      </c>
      <c r="C131" t="str">
        <f>TRIM('Coder B'!B131)</f>
        <v>Unreported; 2024 WL 394225;2024 LX 50241</v>
      </c>
      <c r="D131">
        <f>'Coder B'!C131</f>
        <v>2024</v>
      </c>
      <c r="E131" t="str">
        <f t="shared" si="37"/>
        <v>2020–2025</v>
      </c>
      <c r="F131" t="str">
        <f>IF(UPPER(TRIM('Coder B'!D131))="S","Delaware Supreme Court","Delaware Court of Chancery")</f>
        <v>Delaware Court of Chancery</v>
      </c>
      <c r="G131" t="str">
        <f>IF(UPPER(TRIM('Coder B'!D131))="S","Appeal (Delaware Supreme Court)",IF(OR(ISNUMBER(SEARCH("TRO",UPPER('Coder B'!E131))),ISNUMBER(SEARCH("PI",UPPER('Coder B'!E131))),ISNUMBER(SEARCH("PRELIM",UPPER('Coder B'!E131)))),"TRO / Preliminary Injunction",IF(OR(ISNUMBER(SEARCH("MTD",UPPER('Coder B'!E131))),ISNUMBER(SEARCH("DISMISS",UPPER('Coder B'!E131))),ISNUMBER(SEARCH("MJOP",UPPER('Coder B'!E131))),ISNUMBER(SEARCH("PLEAD",UPPER('Coder B'!E131)))),"Motion to Dismiss / Pleadings",IF(OR(ISNUMBER(SEARCH("SJ",UPPER('Coder B'!E131))),ISNUMBER(SEARCH("SUMMARY",UPPER('Coder B'!E131))),ISNUMBER(SEARCH("TRIAL",UPPER('Coder B'!E131))),ISNUMBER(SEARCH("PERMANENT",UPPER('Coder B'!E131)))),"Summary Judgment / Trial","Other / Hybrid / Remand"))))</f>
        <v>Summary Judgment / Trial</v>
      </c>
      <c r="H131" t="str">
        <f>IF('Coder B'!F131=1,"Public",IF('Coder B'!F131=2,"Private",IF('Coder B'!F131=3,"Nonprofit","No company / other")))</f>
        <v>Private</v>
      </c>
      <c r="I131" t="str">
        <f t="shared" si="38"/>
        <v>Private</v>
      </c>
      <c r="J131" t="str">
        <f>IF(LEFT(UPPER(TRIM('Coder B'!I131)),1)="B","Board",IF(LEFT(UPPER(TRIM('Coder B'!I131)),1)="S","Shareholder","Other / Mixed"))</f>
        <v>Shareholder</v>
      </c>
      <c r="K131" t="str">
        <f>IF(LEFT(UPPER(TRIM(CLEAN('Coder B'!G131))),1)="Y","Y",IF(LEFT(UPPER(TRIM(CLEAN('Coder B'!G131))),1)="M","M",IF(LEFT(UPPER(TRIM(CLEAN('Coder B'!G131))),1)="N","N","")))</f>
        <v>N</v>
      </c>
      <c r="L131" t="str">
        <f t="shared" si="39"/>
        <v>N</v>
      </c>
      <c r="M131">
        <f>IF(COUNTIF($B$2:B131,B131)=1,1,0)</f>
        <v>1</v>
      </c>
      <c r="N131" t="str">
        <f t="shared" si="40"/>
        <v>Post-Coster</v>
      </c>
      <c r="O131" t="str">
        <f t="shared" si="41"/>
        <v>TS Falcon</v>
      </c>
      <c r="AF131" t="str">
        <f>TRIM('Coder A'!B131)</f>
        <v>299 A.3d 393</v>
      </c>
      <c r="AG131" t="str">
        <f>TRIM('Coder A'!A131)</f>
        <v>In re Columbia Pipeline Grp., Inc. Merger Litig.</v>
      </c>
      <c r="AH131" t="str">
        <f>IF(LEFT(UPPER(TRIM(CLEAN('Coder A'!G131))),1)="Y","Y",IF(LEFT(UPPER(TRIM(CLEAN('Coder A'!G131))),1)="M","M",IF(LEFT(UPPER(TRIM(CLEAN('Coder A'!G131))),1)="N","N","")))</f>
        <v>N</v>
      </c>
      <c r="AI131" t="str">
        <f>IF('Coder A'!E131=1,"Public",IF('Coder A'!E131=2,"Private",IF('Coder A'!E131=3,"Nonprofit","No company / other")))</f>
        <v>Public</v>
      </c>
      <c r="AJ131" t="str">
        <f>IF(LEFT(UPPER(TRIM('Coder A'!I131)),1)="B","Board",IF(LEFT(UPPER(TRIM('Coder A'!I131)),1)="S","Shareholder","Other / Mixed"))</f>
        <v>Shareholder</v>
      </c>
      <c r="AK131" t="str">
        <f>IF(UPPER(TRIM('Coder A'!D131))="S","Delaware Supreme Court","Delaware Court of Chancery")</f>
        <v>Delaware Court of Chancery</v>
      </c>
      <c r="AL131" t="str">
        <f>'Coder A'!F131</f>
        <v>Trial</v>
      </c>
      <c r="AQ131" t="str">
        <f t="shared" si="42"/>
        <v>N</v>
      </c>
      <c r="AR131" t="str">
        <f t="shared" si="43"/>
        <v>N</v>
      </c>
      <c r="AS131" t="str">
        <f t="shared" si="44"/>
        <v>Definite non-application (N/N)</v>
      </c>
    </row>
    <row r="132" spans="1:45" x14ac:dyDescent="0.2">
      <c r="A132">
        <f t="shared" si="36"/>
        <v>131</v>
      </c>
      <c r="B132" t="str">
        <f>TRIM('Coder B'!A132)</f>
        <v>Vejseli v. Duffy</v>
      </c>
      <c r="C132" t="str">
        <f>TRIM('Coder B'!B132)</f>
        <v>Unreported; 2025 WL 1452842; 2025 LX 72683</v>
      </c>
      <c r="D132">
        <f>'Coder B'!C132</f>
        <v>2025</v>
      </c>
      <c r="E132" t="str">
        <f t="shared" si="37"/>
        <v>2020–2025</v>
      </c>
      <c r="F132" t="str">
        <f>IF(UPPER(TRIM('Coder B'!D132))="S","Delaware Supreme Court","Delaware Court of Chancery")</f>
        <v>Delaware Court of Chancery</v>
      </c>
      <c r="G132" t="str">
        <f>IF(UPPER(TRIM('Coder B'!D132))="S","Appeal (Delaware Supreme Court)",IF(OR(ISNUMBER(SEARCH("TRO",UPPER('Coder B'!E132))),ISNUMBER(SEARCH("PI",UPPER('Coder B'!E132))),ISNUMBER(SEARCH("PRELIM",UPPER('Coder B'!E132)))),"TRO / Preliminary Injunction",IF(OR(ISNUMBER(SEARCH("MTD",UPPER('Coder B'!E132))),ISNUMBER(SEARCH("DISMISS",UPPER('Coder B'!E132))),ISNUMBER(SEARCH("MJOP",UPPER('Coder B'!E132))),ISNUMBER(SEARCH("PLEAD",UPPER('Coder B'!E132)))),"Motion to Dismiss / Pleadings",IF(OR(ISNUMBER(SEARCH("SJ",UPPER('Coder B'!E132))),ISNUMBER(SEARCH("SUMMARY",UPPER('Coder B'!E132))),ISNUMBER(SEARCH("TRIAL",UPPER('Coder B'!E132))),ISNUMBER(SEARCH("PERMANENT",UPPER('Coder B'!E132)))),"Summary Judgment / Trial","Other / Hybrid / Remand"))))</f>
        <v>Motion to Dismiss / Pleadings</v>
      </c>
      <c r="H132" t="str">
        <f>IF('Coder B'!F132=1,"Public",IF('Coder B'!F132=2,"Private",IF('Coder B'!F132=3,"Nonprofit","No company / other")))</f>
        <v>Private</v>
      </c>
      <c r="I132" t="str">
        <f t="shared" si="38"/>
        <v>Private</v>
      </c>
      <c r="J132" t="str">
        <f>IF(LEFT(UPPER(TRIM('Coder B'!I132)),1)="B","Board",IF(LEFT(UPPER(TRIM('Coder B'!I132)),1)="S","Shareholder","Other / Mixed"))</f>
        <v>Shareholder</v>
      </c>
      <c r="K132" t="str">
        <f>IF(LEFT(UPPER(TRIM(CLEAN('Coder B'!G132))),1)="Y","Y",IF(LEFT(UPPER(TRIM(CLEAN('Coder B'!G132))),1)="M","M",IF(LEFT(UPPER(TRIM(CLEAN('Coder B'!G132))),1)="N","N","")))</f>
        <v>N</v>
      </c>
      <c r="L132" t="str">
        <f t="shared" si="39"/>
        <v>Y</v>
      </c>
      <c r="M132">
        <f>IF(COUNTIF($B$2:B132,B132)=1,1,0)</f>
        <v>0</v>
      </c>
      <c r="N132" t="str">
        <f t="shared" si="40"/>
        <v>Post-Coster</v>
      </c>
      <c r="O132" t="str">
        <f t="shared" si="41"/>
        <v>Vejseli v. Duffy</v>
      </c>
      <c r="AF132" t="str">
        <f>TRIM('Coder A'!B132)</f>
        <v>307 A.3d 998</v>
      </c>
      <c r="AG132" t="str">
        <f>TRIM('Coder A'!A132)</f>
        <v>Kellner v. AIM ImmunoTech Inc.</v>
      </c>
      <c r="AH132" t="str">
        <f>IF(LEFT(UPPER(TRIM(CLEAN('Coder A'!G132))),1)="Y","Y",IF(LEFT(UPPER(TRIM(CLEAN('Coder A'!G132))),1)="M","M",IF(LEFT(UPPER(TRIM(CLEAN('Coder A'!G132))),1)="N","N","")))</f>
        <v>N</v>
      </c>
      <c r="AI132" t="str">
        <f>IF('Coder A'!E132=1,"Public",IF('Coder A'!E132=2,"Private",IF('Coder A'!E132=3,"Nonprofit","No company / other")))</f>
        <v>Public</v>
      </c>
      <c r="AJ132" t="str">
        <f>IF(LEFT(UPPER(TRIM('Coder A'!I132)),1)="B","Board",IF(LEFT(UPPER(TRIM('Coder A'!I132)),1)="S","Shareholder","Other / Mixed"))</f>
        <v>Shareholder</v>
      </c>
      <c r="AK132" t="str">
        <f>IF(UPPER(TRIM('Coder A'!D132))="S","Delaware Supreme Court","Delaware Court of Chancery")</f>
        <v>Delaware Court of Chancery</v>
      </c>
      <c r="AL132" t="str">
        <f>'Coder A'!F132</f>
        <v>Trial</v>
      </c>
      <c r="AQ132" t="str">
        <f t="shared" si="42"/>
        <v/>
      </c>
      <c r="AR132" t="str">
        <f t="shared" si="43"/>
        <v/>
      </c>
      <c r="AS132" t="str">
        <f t="shared" si="44"/>
        <v/>
      </c>
    </row>
    <row r="133" spans="1:45" x14ac:dyDescent="0.2">
      <c r="A133">
        <f t="shared" si="36"/>
        <v>132</v>
      </c>
      <c r="B133" t="str">
        <f>TRIM('Coder B'!A133)</f>
        <v>Staub v. Reading &amp; Bates Corp.</v>
      </c>
      <c r="C133" t="str">
        <f>TRIM('Coder B'!B133)</f>
        <v>Unreported;1991 WL 1182613</v>
      </c>
      <c r="D133">
        <f>'Coder B'!C133</f>
        <v>1991</v>
      </c>
      <c r="E133" t="str">
        <f t="shared" si="37"/>
        <v>1990s</v>
      </c>
      <c r="F133" t="str">
        <f>IF(UPPER(TRIM('Coder B'!D133))="S","Delaware Supreme Court","Delaware Court of Chancery")</f>
        <v>Delaware Court of Chancery</v>
      </c>
      <c r="G133" t="str">
        <f>IF(UPPER(TRIM('Coder B'!D133))="S","Appeal (Delaware Supreme Court)",IF(OR(ISNUMBER(SEARCH("TRO",UPPER('Coder B'!E133))),ISNUMBER(SEARCH("PI",UPPER('Coder B'!E133))),ISNUMBER(SEARCH("PRELIM",UPPER('Coder B'!E133)))),"TRO / Preliminary Injunction",IF(OR(ISNUMBER(SEARCH("MTD",UPPER('Coder B'!E133))),ISNUMBER(SEARCH("DISMISS",UPPER('Coder B'!E133))),ISNUMBER(SEARCH("MJOP",UPPER('Coder B'!E133))),ISNUMBER(SEARCH("PLEAD",UPPER('Coder B'!E133)))),"Motion to Dismiss / Pleadings",IF(OR(ISNUMBER(SEARCH("SJ",UPPER('Coder B'!E133))),ISNUMBER(SEARCH("SUMMARY",UPPER('Coder B'!E133))),ISNUMBER(SEARCH("TRIAL",UPPER('Coder B'!E133))),ISNUMBER(SEARCH("PERMANENT",UPPER('Coder B'!E133)))),"Summary Judgment / Trial","Other / Hybrid / Remand"))))</f>
        <v>Summary Judgment / Trial</v>
      </c>
      <c r="H133" t="str">
        <f>IF('Coder B'!F133=1,"Public",IF('Coder B'!F133=2,"Private",IF('Coder B'!F133=3,"Nonprofit","No company / other")))</f>
        <v>Private</v>
      </c>
      <c r="I133" t="str">
        <f t="shared" si="38"/>
        <v>Private</v>
      </c>
      <c r="J133" t="str">
        <f>IF(LEFT(UPPER(TRIM('Coder B'!I133)),1)="B","Board",IF(LEFT(UPPER(TRIM('Coder B'!I133)),1)="S","Shareholder","Other / Mixed"))</f>
        <v>Board</v>
      </c>
      <c r="K133" t="str">
        <f>IF(LEFT(UPPER(TRIM(CLEAN('Coder B'!G133))),1)="Y","Y",IF(LEFT(UPPER(TRIM(CLEAN('Coder B'!G133))),1)="M","M",IF(LEFT(UPPER(TRIM(CLEAN('Coder B'!G133))),1)="N","N","")))</f>
        <v>N</v>
      </c>
      <c r="L133" t="str">
        <f t="shared" si="39"/>
        <v>N</v>
      </c>
      <c r="M133">
        <f>IF(COUNTIF($B$2:B133,B133)=1,1,0)</f>
        <v>1</v>
      </c>
      <c r="N133" t="str">
        <f t="shared" si="40"/>
        <v>Pre-Coster</v>
      </c>
      <c r="O133" t="str">
        <f t="shared" si="41"/>
        <v/>
      </c>
      <c r="AF133" t="str">
        <f>TRIM('Coder A'!B133)</f>
        <v>295 A.3d 520</v>
      </c>
      <c r="AG133" t="str">
        <f>TRIM('Coder A'!A133)</f>
        <v>New Enter. Assocs. 14, L.P. v. Rich</v>
      </c>
      <c r="AH133" t="str">
        <f>IF(LEFT(UPPER(TRIM(CLEAN('Coder A'!G133))),1)="Y","Y",IF(LEFT(UPPER(TRIM(CLEAN('Coder A'!G133))),1)="M","M",IF(LEFT(UPPER(TRIM(CLEAN('Coder A'!G133))),1)="N","N","")))</f>
        <v>N</v>
      </c>
      <c r="AI133" t="str">
        <f>IF('Coder A'!E133=1,"Public",IF('Coder A'!E133=2,"Private",IF('Coder A'!E133=3,"Nonprofit","No company / other")))</f>
        <v>Private</v>
      </c>
      <c r="AJ133" t="str">
        <f>IF(LEFT(UPPER(TRIM('Coder A'!I133)),1)="B","Board",IF(LEFT(UPPER(TRIM('Coder A'!I133)),1)="S","Shareholder","Other / Mixed"))</f>
        <v>Shareholder</v>
      </c>
      <c r="AK133" t="str">
        <f>IF(UPPER(TRIM('Coder A'!D133))="S","Delaware Supreme Court","Delaware Court of Chancery")</f>
        <v>Delaware Court of Chancery</v>
      </c>
      <c r="AL133" t="str">
        <f>'Coder A'!F133</f>
        <v>MTD</v>
      </c>
      <c r="AQ133" t="str">
        <f t="shared" si="42"/>
        <v>N</v>
      </c>
      <c r="AR133" t="str">
        <f t="shared" si="43"/>
        <v>N</v>
      </c>
      <c r="AS133" t="str">
        <f t="shared" si="44"/>
        <v>Definite non-application (N/N)</v>
      </c>
    </row>
    <row r="134" spans="1:45" x14ac:dyDescent="0.2">
      <c r="A134">
        <f t="shared" si="36"/>
        <v>133</v>
      </c>
      <c r="B134" t="str">
        <f>TRIM('Coder B'!A134)</f>
        <v>Dolgoff v. Projectavision, Inc.</v>
      </c>
      <c r="C134" t="str">
        <f>TRIM('Coder B'!B134)</f>
        <v>Unreported; 1996 WL 91945; 1996 Del. Ch. LEXIS 24</v>
      </c>
      <c r="D134">
        <f>'Coder B'!C134</f>
        <v>1996</v>
      </c>
      <c r="E134" t="str">
        <f t="shared" si="37"/>
        <v>1990s</v>
      </c>
      <c r="F134" t="str">
        <f>IF(UPPER(TRIM('Coder B'!D134))="S","Delaware Supreme Court","Delaware Court of Chancery")</f>
        <v>Delaware Court of Chancery</v>
      </c>
      <c r="G134" t="str">
        <f>IF(UPPER(TRIM('Coder B'!D134))="S","Appeal (Delaware Supreme Court)",IF(OR(ISNUMBER(SEARCH("TRO",UPPER('Coder B'!E134))),ISNUMBER(SEARCH("PI",UPPER('Coder B'!E134))),ISNUMBER(SEARCH("PRELIM",UPPER('Coder B'!E134)))),"TRO / Preliminary Injunction",IF(OR(ISNUMBER(SEARCH("MTD",UPPER('Coder B'!E134))),ISNUMBER(SEARCH("DISMISS",UPPER('Coder B'!E134))),ISNUMBER(SEARCH("MJOP",UPPER('Coder B'!E134))),ISNUMBER(SEARCH("PLEAD",UPPER('Coder B'!E134)))),"Motion to Dismiss / Pleadings",IF(OR(ISNUMBER(SEARCH("SJ",UPPER('Coder B'!E134))),ISNUMBER(SEARCH("SUMMARY",UPPER('Coder B'!E134))),ISNUMBER(SEARCH("TRIAL",UPPER('Coder B'!E134))),ISNUMBER(SEARCH("PERMANENT",UPPER('Coder B'!E134)))),"Summary Judgment / Trial","Other / Hybrid / Remand"))))</f>
        <v>TRO / Preliminary Injunction</v>
      </c>
      <c r="H134" t="str">
        <f>IF('Coder B'!F134=1,"Public",IF('Coder B'!F134=2,"Private",IF('Coder B'!F134=3,"Nonprofit","No company / other")))</f>
        <v>Private</v>
      </c>
      <c r="I134" t="str">
        <f t="shared" si="38"/>
        <v>Private</v>
      </c>
      <c r="J134" t="str">
        <f>IF(LEFT(UPPER(TRIM('Coder B'!I134)),1)="B","Board",IF(LEFT(UPPER(TRIM('Coder B'!I134)),1)="S","Shareholder","Other / Mixed"))</f>
        <v>Board</v>
      </c>
      <c r="K134" t="str">
        <f>IF(LEFT(UPPER(TRIM(CLEAN('Coder B'!G134))),1)="Y","Y",IF(LEFT(UPPER(TRIM(CLEAN('Coder B'!G134))),1)="M","M",IF(LEFT(UPPER(TRIM(CLEAN('Coder B'!G134))),1)="N","N","")))</f>
        <v>M</v>
      </c>
      <c r="L134" t="str">
        <f t="shared" si="39"/>
        <v>N</v>
      </c>
      <c r="M134">
        <f>IF(COUNTIF($B$2:B134,B134)=1,1,0)</f>
        <v>1</v>
      </c>
      <c r="N134" t="str">
        <f t="shared" si="40"/>
        <v>Pre-Coster</v>
      </c>
      <c r="O134" t="str">
        <f t="shared" si="41"/>
        <v/>
      </c>
      <c r="AF134" t="str">
        <f>TRIM('Coder A'!B134)</f>
        <v>292 A.3d 112</v>
      </c>
      <c r="AG134" t="str">
        <f>TRIM('Coder A'!A134)</f>
        <v>New Enter. Assocs. 14, L.P. v. Rich</v>
      </c>
      <c r="AH134" t="str">
        <f>IF(LEFT(UPPER(TRIM(CLEAN('Coder A'!G134))),1)="Y","Y",IF(LEFT(UPPER(TRIM(CLEAN('Coder A'!G134))),1)="M","M",IF(LEFT(UPPER(TRIM(CLEAN('Coder A'!G134))),1)="N","N","")))</f>
        <v>N</v>
      </c>
      <c r="AI134" t="str">
        <f>IF('Coder A'!E134=1,"Public",IF('Coder A'!E134=2,"Private",IF('Coder A'!E134=3,"Nonprofit","No company / other")))</f>
        <v>Private</v>
      </c>
      <c r="AJ134" t="str">
        <f>IF(LEFT(UPPER(TRIM('Coder A'!I134)),1)="B","Board",IF(LEFT(UPPER(TRIM('Coder A'!I134)),1)="S","Shareholder","Other / Mixed"))</f>
        <v>Shareholder</v>
      </c>
      <c r="AK134" t="str">
        <f>IF(UPPER(TRIM('Coder A'!D134))="S","Delaware Supreme Court","Delaware Court of Chancery")</f>
        <v>Delaware Court of Chancery</v>
      </c>
      <c r="AL134" t="str">
        <f>'Coder A'!F134</f>
        <v>MTD</v>
      </c>
      <c r="AQ134" t="str">
        <f t="shared" si="42"/>
        <v>M</v>
      </c>
      <c r="AR134" t="str">
        <f t="shared" si="43"/>
        <v>N</v>
      </c>
      <c r="AS134" t="str">
        <f t="shared" si="44"/>
        <v>Uncertain (M or disagreement)</v>
      </c>
    </row>
    <row r="135" spans="1:45" x14ac:dyDescent="0.2">
      <c r="A135">
        <f t="shared" si="36"/>
        <v>134</v>
      </c>
      <c r="B135" t="str">
        <f>TRIM('Coder B'!A135)</f>
        <v>Hubbard v. Hollywood Park Realty Enter., Inc.</v>
      </c>
      <c r="C135" t="str">
        <f>TRIM('Coder B'!B135)</f>
        <v>Unreported; 1991 WL 3151; 1991 Del. Ch. LEXIS 9</v>
      </c>
      <c r="D135">
        <f>'Coder B'!C135</f>
        <v>1991</v>
      </c>
      <c r="E135" t="str">
        <f t="shared" si="37"/>
        <v>1990s</v>
      </c>
      <c r="F135" t="str">
        <f>IF(UPPER(TRIM('Coder B'!D135))="S","Delaware Supreme Court","Delaware Court of Chancery")</f>
        <v>Delaware Court of Chancery</v>
      </c>
      <c r="G135" t="str">
        <f>IF(UPPER(TRIM('Coder B'!D135))="S","Appeal (Delaware Supreme Court)",IF(OR(ISNUMBER(SEARCH("TRO",UPPER('Coder B'!E135))),ISNUMBER(SEARCH("PI",UPPER('Coder B'!E135))),ISNUMBER(SEARCH("PRELIM",UPPER('Coder B'!E135)))),"TRO / Preliminary Injunction",IF(OR(ISNUMBER(SEARCH("MTD",UPPER('Coder B'!E135))),ISNUMBER(SEARCH("DISMISS",UPPER('Coder B'!E135))),ISNUMBER(SEARCH("MJOP",UPPER('Coder B'!E135))),ISNUMBER(SEARCH("PLEAD",UPPER('Coder B'!E135)))),"Motion to Dismiss / Pleadings",IF(OR(ISNUMBER(SEARCH("SJ",UPPER('Coder B'!E135))),ISNUMBER(SEARCH("SUMMARY",UPPER('Coder B'!E135))),ISNUMBER(SEARCH("TRIAL",UPPER('Coder B'!E135))),ISNUMBER(SEARCH("PERMANENT",UPPER('Coder B'!E135)))),"Summary Judgment / Trial","Other / Hybrid / Remand"))))</f>
        <v>TRO / Preliminary Injunction</v>
      </c>
      <c r="H135" t="str">
        <f>IF('Coder B'!F135=1,"Public",IF('Coder B'!F135=2,"Private",IF('Coder B'!F135=3,"Nonprofit","No company / other")))</f>
        <v>Private</v>
      </c>
      <c r="I135" t="str">
        <f t="shared" si="38"/>
        <v>Private</v>
      </c>
      <c r="J135" t="str">
        <f>IF(LEFT(UPPER(TRIM('Coder B'!I135)),1)="B","Board",IF(LEFT(UPPER(TRIM('Coder B'!I135)),1)="S","Shareholder","Other / Mixed"))</f>
        <v>Shareholder</v>
      </c>
      <c r="K135" t="str">
        <f>IF(LEFT(UPPER(TRIM(CLEAN('Coder B'!G135))),1)="Y","Y",IF(LEFT(UPPER(TRIM(CLEAN('Coder B'!G135))),1)="M","M",IF(LEFT(UPPER(TRIM(CLEAN('Coder B'!G135))),1)="N","N","")))</f>
        <v>M</v>
      </c>
      <c r="L135" t="str">
        <f t="shared" si="39"/>
        <v>N</v>
      </c>
      <c r="M135">
        <f>IF(COUNTIF($B$2:B135,B135)=1,1,0)</f>
        <v>1</v>
      </c>
      <c r="N135" t="str">
        <f t="shared" si="40"/>
        <v>Pre-Coster</v>
      </c>
      <c r="O135" t="str">
        <f t="shared" si="41"/>
        <v/>
      </c>
      <c r="AF135" t="str">
        <f>TRIM('Coder A'!B135)</f>
        <v>Unreported; 2023 WL 3745306; 2023 Del. Ch. LEXIS 137</v>
      </c>
      <c r="AG135" t="str">
        <f>TRIM('Coder A'!A135)</f>
        <v>OptimisCorp v. Atkins</v>
      </c>
      <c r="AH135" t="str">
        <f>IF(LEFT(UPPER(TRIM(CLEAN('Coder A'!G135))),1)="Y","Y",IF(LEFT(UPPER(TRIM(CLEAN('Coder A'!G135))),1)="M","M",IF(LEFT(UPPER(TRIM(CLEAN('Coder A'!G135))),1)="N","N","")))</f>
        <v>N</v>
      </c>
      <c r="AI135" t="str">
        <f>IF('Coder A'!E135=1,"Public",IF('Coder A'!E135=2,"Private",IF('Coder A'!E135=3,"Nonprofit","No company / other")))</f>
        <v>Private</v>
      </c>
      <c r="AJ135" t="str">
        <f>IF(LEFT(UPPER(TRIM('Coder A'!I135)),1)="B","Board",IF(LEFT(UPPER(TRIM('Coder A'!I135)),1)="S","Shareholder","Other / Mixed"))</f>
        <v>Board</v>
      </c>
      <c r="AK135" t="str">
        <f>IF(UPPER(TRIM('Coder A'!D135))="S","Delaware Supreme Court","Delaware Court of Chancery")</f>
        <v>Delaware Court of Chancery</v>
      </c>
      <c r="AL135" t="str">
        <f>'Coder A'!F135</f>
        <v>SJ</v>
      </c>
      <c r="AQ135" t="str">
        <f t="shared" si="42"/>
        <v>M</v>
      </c>
      <c r="AR135" t="str">
        <f t="shared" si="43"/>
        <v>N</v>
      </c>
      <c r="AS135" t="str">
        <f t="shared" si="44"/>
        <v>Uncertain (M or disagreement)</v>
      </c>
    </row>
    <row r="136" spans="1:45" x14ac:dyDescent="0.2">
      <c r="A136">
        <f t="shared" si="36"/>
        <v>135</v>
      </c>
      <c r="B136" t="str">
        <f>TRIM('Coder B'!A136)</f>
        <v>Sutton Holding Corp. v. DeSoto, Inc.</v>
      </c>
      <c r="C136" t="str">
        <f>TRIM('Coder B'!B136)</f>
        <v>Unreported; 1991 WL 80223; 1991 Del. Ch. LEXIS 85</v>
      </c>
      <c r="D136">
        <f>'Coder B'!C136</f>
        <v>1991</v>
      </c>
      <c r="E136" t="str">
        <f t="shared" si="37"/>
        <v>1990s</v>
      </c>
      <c r="F136" t="str">
        <f>IF(UPPER(TRIM('Coder B'!D136))="S","Delaware Supreme Court","Delaware Court of Chancery")</f>
        <v>Delaware Court of Chancery</v>
      </c>
      <c r="G136" t="str">
        <f>IF(UPPER(TRIM('Coder B'!D136))="S","Appeal (Delaware Supreme Court)",IF(OR(ISNUMBER(SEARCH("TRO",UPPER('Coder B'!E136))),ISNUMBER(SEARCH("PI",UPPER('Coder B'!E136))),ISNUMBER(SEARCH("PRELIM",UPPER('Coder B'!E136)))),"TRO / Preliminary Injunction",IF(OR(ISNUMBER(SEARCH("MTD",UPPER('Coder B'!E136))),ISNUMBER(SEARCH("DISMISS",UPPER('Coder B'!E136))),ISNUMBER(SEARCH("MJOP",UPPER('Coder B'!E136))),ISNUMBER(SEARCH("PLEAD",UPPER('Coder B'!E136)))),"Motion to Dismiss / Pleadings",IF(OR(ISNUMBER(SEARCH("SJ",UPPER('Coder B'!E136))),ISNUMBER(SEARCH("SUMMARY",UPPER('Coder B'!E136))),ISNUMBER(SEARCH("TRIAL",UPPER('Coder B'!E136))),ISNUMBER(SEARCH("PERMANENT",UPPER('Coder B'!E136)))),"Summary Judgment / Trial","Other / Hybrid / Remand"))))</f>
        <v>Summary Judgment / Trial</v>
      </c>
      <c r="H136" t="str">
        <f>IF('Coder B'!F136=1,"Public",IF('Coder B'!F136=2,"Private",IF('Coder B'!F136=3,"Nonprofit","No company / other")))</f>
        <v>Public</v>
      </c>
      <c r="I136" t="str">
        <f t="shared" si="38"/>
        <v>Public</v>
      </c>
      <c r="J136" t="str">
        <f>IF(LEFT(UPPER(TRIM('Coder B'!I136)),1)="B","Board",IF(LEFT(UPPER(TRIM('Coder B'!I136)),1)="S","Shareholder","Other / Mixed"))</f>
        <v>Board</v>
      </c>
      <c r="K136" t="str">
        <f>IF(LEFT(UPPER(TRIM(CLEAN('Coder B'!G136))),1)="Y","Y",IF(LEFT(UPPER(TRIM(CLEAN('Coder B'!G136))),1)="M","M",IF(LEFT(UPPER(TRIM(CLEAN('Coder B'!G136))),1)="N","N","")))</f>
        <v>M</v>
      </c>
      <c r="L136" t="str">
        <f t="shared" si="39"/>
        <v>M</v>
      </c>
      <c r="M136">
        <f>IF(COUNTIF($B$2:B136,B136)=1,1,0)</f>
        <v>1</v>
      </c>
      <c r="N136" t="str">
        <f t="shared" si="40"/>
        <v>Pre-Coster</v>
      </c>
      <c r="O136" t="str">
        <f t="shared" si="41"/>
        <v/>
      </c>
      <c r="AF136" t="str">
        <f>TRIM('Coder A'!B136)</f>
        <v>Unreported; 2023 WL 3991642; 2023 Del. Ch. LEXIS 148</v>
      </c>
      <c r="AG136" t="str">
        <f>TRIM('Coder A'!A136)</f>
        <v>Sternlicht v. Hernandez</v>
      </c>
      <c r="AH136" t="str">
        <f>IF(LEFT(UPPER(TRIM(CLEAN('Coder A'!G136))),1)="Y","Y",IF(LEFT(UPPER(TRIM(CLEAN('Coder A'!G136))),1)="M","M",IF(LEFT(UPPER(TRIM(CLEAN('Coder A'!G136))),1)="N","N","")))</f>
        <v>N</v>
      </c>
      <c r="AI136" t="str">
        <f>IF('Coder A'!E136=1,"Public",IF('Coder A'!E136=2,"Private",IF('Coder A'!E136=3,"Nonprofit","No company / other")))</f>
        <v>Public</v>
      </c>
      <c r="AJ136" t="str">
        <f>IF(LEFT(UPPER(TRIM('Coder A'!I136)),1)="B","Board",IF(LEFT(UPPER(TRIM('Coder A'!I136)),1)="S","Shareholder","Other / Mixed"))</f>
        <v>Board</v>
      </c>
      <c r="AK136" t="str">
        <f>IF(UPPER(TRIM('Coder A'!D136))="S","Delaware Supreme Court","Delaware Court of Chancery")</f>
        <v>Delaware Court of Chancery</v>
      </c>
      <c r="AL136" t="str">
        <f>'Coder A'!F136</f>
        <v>PI</v>
      </c>
      <c r="AQ136" t="str">
        <f t="shared" si="42"/>
        <v>M</v>
      </c>
      <c r="AR136" t="str">
        <f t="shared" si="43"/>
        <v>M</v>
      </c>
      <c r="AS136" t="str">
        <f t="shared" si="44"/>
        <v>Uncertain (M or disagreement)</v>
      </c>
    </row>
    <row r="137" spans="1:45" x14ac:dyDescent="0.2">
      <c r="A137">
        <f t="shared" si="36"/>
        <v>136</v>
      </c>
      <c r="B137" t="str">
        <f>TRIM('Coder B'!A137)</f>
        <v>Commonwealth Assocs. v. Providence Health Care, Inc.</v>
      </c>
      <c r="C137" t="str">
        <f>TRIM('Coder B'!B137)</f>
        <v>Unreported; 1993 WL 432779; 1993 Del. Ch. LEXIS 231</v>
      </c>
      <c r="D137">
        <f>'Coder B'!C137</f>
        <v>1993</v>
      </c>
      <c r="E137" t="str">
        <f t="shared" si="37"/>
        <v>1990s</v>
      </c>
      <c r="F137" t="str">
        <f>IF(UPPER(TRIM('Coder B'!D137))="S","Delaware Supreme Court","Delaware Court of Chancery")</f>
        <v>Delaware Court of Chancery</v>
      </c>
      <c r="G137" t="str">
        <f>IF(UPPER(TRIM('Coder B'!D137))="S","Appeal (Delaware Supreme Court)",IF(OR(ISNUMBER(SEARCH("TRO",UPPER('Coder B'!E137))),ISNUMBER(SEARCH("PI",UPPER('Coder B'!E137))),ISNUMBER(SEARCH("PRELIM",UPPER('Coder B'!E137)))),"TRO / Preliminary Injunction",IF(OR(ISNUMBER(SEARCH("MTD",UPPER('Coder B'!E137))),ISNUMBER(SEARCH("DISMISS",UPPER('Coder B'!E137))),ISNUMBER(SEARCH("MJOP",UPPER('Coder B'!E137))),ISNUMBER(SEARCH("PLEAD",UPPER('Coder B'!E137)))),"Motion to Dismiss / Pleadings",IF(OR(ISNUMBER(SEARCH("SJ",UPPER('Coder B'!E137))),ISNUMBER(SEARCH("SUMMARY",UPPER('Coder B'!E137))),ISNUMBER(SEARCH("TRIAL",UPPER('Coder B'!E137))),ISNUMBER(SEARCH("PERMANENT",UPPER('Coder B'!E137)))),"Summary Judgment / Trial","Other / Hybrid / Remand"))))</f>
        <v>TRO / Preliminary Injunction</v>
      </c>
      <c r="H137" t="str">
        <f>IF('Coder B'!F137=1,"Public",IF('Coder B'!F137=2,"Private",IF('Coder B'!F137=3,"Nonprofit","No company / other")))</f>
        <v>Public</v>
      </c>
      <c r="I137" t="str">
        <f t="shared" si="38"/>
        <v>Public</v>
      </c>
      <c r="J137" t="str">
        <f>IF(LEFT(UPPER(TRIM('Coder B'!I137)),1)="B","Board",IF(LEFT(UPPER(TRIM('Coder B'!I137)),1)="S","Shareholder","Other / Mixed"))</f>
        <v>Shareholder</v>
      </c>
      <c r="K137" t="str">
        <f>IF(LEFT(UPPER(TRIM(CLEAN('Coder B'!G137))),1)="Y","Y",IF(LEFT(UPPER(TRIM(CLEAN('Coder B'!G137))),1)="M","M",IF(LEFT(UPPER(TRIM(CLEAN('Coder B'!G137))),1)="N","N","")))</f>
        <v>M</v>
      </c>
      <c r="L137" t="str">
        <f t="shared" si="39"/>
        <v>M</v>
      </c>
      <c r="M137">
        <f>IF(COUNTIF($B$2:B137,B137)=1,1,0)</f>
        <v>1</v>
      </c>
      <c r="N137" t="str">
        <f t="shared" si="40"/>
        <v>Pre-Coster</v>
      </c>
      <c r="O137" t="str">
        <f t="shared" si="41"/>
        <v/>
      </c>
      <c r="AF137" t="str">
        <f>TRIM('Coder A'!B137)</f>
        <v>309 A.3d 474</v>
      </c>
      <c r="AG137" t="str">
        <f>TRIM('Coder A'!A137)</f>
        <v>In re Sears Hometown and Outlet Stores, Inc. S'holder Litig.</v>
      </c>
      <c r="AH137" t="str">
        <f>IF(LEFT(UPPER(TRIM(CLEAN('Coder A'!G137))),1)="Y","Y",IF(LEFT(UPPER(TRIM(CLEAN('Coder A'!G137))),1)="M","M",IF(LEFT(UPPER(TRIM(CLEAN('Coder A'!G137))),1)="N","N","")))</f>
        <v>N</v>
      </c>
      <c r="AI137" t="str">
        <f>IF('Coder A'!E137=1,"Public",IF('Coder A'!E137=2,"Private",IF('Coder A'!E137=3,"Nonprofit","No company / other")))</f>
        <v>Public</v>
      </c>
      <c r="AJ137" t="str">
        <f>IF(LEFT(UPPER(TRIM('Coder A'!I137)),1)="B","Board",IF(LEFT(UPPER(TRIM('Coder A'!I137)),1)="S","Shareholder","Other / Mixed"))</f>
        <v>Shareholder</v>
      </c>
      <c r="AK137" t="str">
        <f>IF(UPPER(TRIM('Coder A'!D137))="S","Delaware Supreme Court","Delaware Court of Chancery")</f>
        <v>Delaware Court of Chancery</v>
      </c>
      <c r="AL137" t="str">
        <f>'Coder A'!F137</f>
        <v>Trial</v>
      </c>
      <c r="AQ137" t="str">
        <f t="shared" si="42"/>
        <v>M</v>
      </c>
      <c r="AR137" t="str">
        <f t="shared" si="43"/>
        <v>M</v>
      </c>
      <c r="AS137" t="str">
        <f t="shared" si="44"/>
        <v>Uncertain (M or disagreement)</v>
      </c>
    </row>
    <row r="138" spans="1:45" x14ac:dyDescent="0.2">
      <c r="A138">
        <f t="shared" si="36"/>
        <v>137</v>
      </c>
      <c r="B138" t="str">
        <f>TRIM('Coder B'!A138)</f>
        <v>Glazer v. Zapata Corp.</v>
      </c>
      <c r="C138" t="str">
        <f>TRIM('Coder B'!B138)</f>
        <v>658 A.2d 176</v>
      </c>
      <c r="D138">
        <f>'Coder B'!C138</f>
        <v>1993</v>
      </c>
      <c r="E138" t="str">
        <f t="shared" si="37"/>
        <v>1990s</v>
      </c>
      <c r="F138" t="str">
        <f>IF(UPPER(TRIM('Coder B'!D138))="S","Delaware Supreme Court","Delaware Court of Chancery")</f>
        <v>Delaware Court of Chancery</v>
      </c>
      <c r="G138" t="str">
        <f>IF(UPPER(TRIM('Coder B'!D138))="S","Appeal (Delaware Supreme Court)",IF(OR(ISNUMBER(SEARCH("TRO",UPPER('Coder B'!E138))),ISNUMBER(SEARCH("PI",UPPER('Coder B'!E138))),ISNUMBER(SEARCH("PRELIM",UPPER('Coder B'!E138)))),"TRO / Preliminary Injunction",IF(OR(ISNUMBER(SEARCH("MTD",UPPER('Coder B'!E138))),ISNUMBER(SEARCH("DISMISS",UPPER('Coder B'!E138))),ISNUMBER(SEARCH("MJOP",UPPER('Coder B'!E138))),ISNUMBER(SEARCH("PLEAD",UPPER('Coder B'!E138)))),"Motion to Dismiss / Pleadings",IF(OR(ISNUMBER(SEARCH("SJ",UPPER('Coder B'!E138))),ISNUMBER(SEARCH("SUMMARY",UPPER('Coder B'!E138))),ISNUMBER(SEARCH("TRIAL",UPPER('Coder B'!E138))),ISNUMBER(SEARCH("PERMANENT",UPPER('Coder B'!E138)))),"Summary Judgment / Trial","Other / Hybrid / Remand"))))</f>
        <v>TRO / Preliminary Injunction</v>
      </c>
      <c r="H138" t="str">
        <f>IF('Coder B'!F138=1,"Public",IF('Coder B'!F138=2,"Private",IF('Coder B'!F138=3,"Nonprofit","No company / other")))</f>
        <v>Public</v>
      </c>
      <c r="I138" t="str">
        <f t="shared" si="38"/>
        <v>Public</v>
      </c>
      <c r="J138" t="str">
        <f>IF(LEFT(UPPER(TRIM('Coder B'!I138)),1)="B","Board",IF(LEFT(UPPER(TRIM('Coder B'!I138)),1)="S","Shareholder","Other / Mixed"))</f>
        <v>Board</v>
      </c>
      <c r="K138" t="str">
        <f>IF(LEFT(UPPER(TRIM(CLEAN('Coder B'!G138))),1)="Y","Y",IF(LEFT(UPPER(TRIM(CLEAN('Coder B'!G138))),1)="M","M",IF(LEFT(UPPER(TRIM(CLEAN('Coder B'!G138))),1)="N","N","")))</f>
        <v>M</v>
      </c>
      <c r="L138" t="str">
        <f t="shared" si="39"/>
        <v>N</v>
      </c>
      <c r="M138">
        <f>IF(COUNTIF($B$2:B138,B138)=1,1,0)</f>
        <v>1</v>
      </c>
      <c r="N138" t="str">
        <f t="shared" si="40"/>
        <v>Pre-Coster</v>
      </c>
      <c r="O138" t="str">
        <f t="shared" si="41"/>
        <v/>
      </c>
      <c r="AF138" t="str">
        <f>TRIM('Coder A'!B138)</f>
        <v>326 A.3d 711</v>
      </c>
      <c r="AG138" t="str">
        <f>TRIM('Coder A'!A138)</f>
        <v>Jacobs v. Akademos, Inc.</v>
      </c>
      <c r="AH138" t="str">
        <f>IF(LEFT(UPPER(TRIM(CLEAN('Coder A'!G138))),1)="Y","Y",IF(LEFT(UPPER(TRIM(CLEAN('Coder A'!G138))),1)="M","M",IF(LEFT(UPPER(TRIM(CLEAN('Coder A'!G138))),1)="N","N","")))</f>
        <v>N</v>
      </c>
      <c r="AI138" t="str">
        <f>IF('Coder A'!E138=1,"Public",IF('Coder A'!E138=2,"Private",IF('Coder A'!E138=3,"Nonprofit","No company / other")))</f>
        <v>Private</v>
      </c>
      <c r="AJ138" t="str">
        <f>IF(LEFT(UPPER(TRIM('Coder A'!I138)),1)="B","Board",IF(LEFT(UPPER(TRIM('Coder A'!I138)),1)="S","Shareholder","Other / Mixed"))</f>
        <v>Board</v>
      </c>
      <c r="AK138" t="str">
        <f>IF(UPPER(TRIM('Coder A'!D138))="S","Delaware Supreme Court","Delaware Court of Chancery")</f>
        <v>Delaware Court of Chancery</v>
      </c>
      <c r="AL138" t="str">
        <f>'Coder A'!F138</f>
        <v>Trial</v>
      </c>
      <c r="AQ138" t="str">
        <f t="shared" si="42"/>
        <v>M</v>
      </c>
      <c r="AR138" t="str">
        <f t="shared" si="43"/>
        <v>N</v>
      </c>
      <c r="AS138" t="str">
        <f t="shared" si="44"/>
        <v>Uncertain (M or disagreement)</v>
      </c>
    </row>
    <row r="139" spans="1:45" x14ac:dyDescent="0.2">
      <c r="A139">
        <f t="shared" si="36"/>
        <v>138</v>
      </c>
      <c r="B139" t="str">
        <f>TRIM('Coder B'!A139)</f>
        <v>Preston v. Allison</v>
      </c>
      <c r="C139" t="str">
        <f>TRIM('Coder B'!B139)</f>
        <v>650 A.2d 646</v>
      </c>
      <c r="D139">
        <f>'Coder B'!C139</f>
        <v>1994</v>
      </c>
      <c r="E139" t="str">
        <f t="shared" si="37"/>
        <v>1990s</v>
      </c>
      <c r="F139" t="str">
        <f>IF(UPPER(TRIM('Coder B'!D139))="S","Delaware Supreme Court","Delaware Court of Chancery")</f>
        <v>Delaware Supreme Court</v>
      </c>
      <c r="G139" t="str">
        <f>IF(UPPER(TRIM('Coder B'!D139))="S","Appeal (Delaware Supreme Court)",IF(OR(ISNUMBER(SEARCH("TRO",UPPER('Coder B'!E139))),ISNUMBER(SEARCH("PI",UPPER('Coder B'!E139))),ISNUMBER(SEARCH("PRELIM",UPPER('Coder B'!E139)))),"TRO / Preliminary Injunction",IF(OR(ISNUMBER(SEARCH("MTD",UPPER('Coder B'!E139))),ISNUMBER(SEARCH("DISMISS",UPPER('Coder B'!E139))),ISNUMBER(SEARCH("MJOP",UPPER('Coder B'!E139))),ISNUMBER(SEARCH("PLEAD",UPPER('Coder B'!E139)))),"Motion to Dismiss / Pleadings",IF(OR(ISNUMBER(SEARCH("SJ",UPPER('Coder B'!E139))),ISNUMBER(SEARCH("SUMMARY",UPPER('Coder B'!E139))),ISNUMBER(SEARCH("TRIAL",UPPER('Coder B'!E139))),ISNUMBER(SEARCH("PERMANENT",UPPER('Coder B'!E139)))),"Summary Judgment / Trial","Other / Hybrid / Remand"))))</f>
        <v>Appeal (Delaware Supreme Court)</v>
      </c>
      <c r="H139" t="str">
        <f>IF('Coder B'!F139=1,"Public",IF('Coder B'!F139=2,"Private",IF('Coder B'!F139=3,"Nonprofit","No company / other")))</f>
        <v>Private</v>
      </c>
      <c r="I139" t="str">
        <f t="shared" si="38"/>
        <v>Private</v>
      </c>
      <c r="J139" t="str">
        <f>IF(LEFT(UPPER(TRIM('Coder B'!I139)),1)="B","Board",IF(LEFT(UPPER(TRIM('Coder B'!I139)),1)="S","Shareholder","Other / Mixed"))</f>
        <v>Shareholder</v>
      </c>
      <c r="K139" t="str">
        <f>IF(LEFT(UPPER(TRIM(CLEAN('Coder B'!G139))),1)="Y","Y",IF(LEFT(UPPER(TRIM(CLEAN('Coder B'!G139))),1)="M","M",IF(LEFT(UPPER(TRIM(CLEAN('Coder B'!G139))),1)="N","N","")))</f>
        <v>M</v>
      </c>
      <c r="L139" t="str">
        <f t="shared" si="39"/>
        <v>N</v>
      </c>
      <c r="M139">
        <f>IF(COUNTIF($B$2:B139,B139)=1,1,0)</f>
        <v>1</v>
      </c>
      <c r="N139" t="str">
        <f t="shared" si="40"/>
        <v>Pre-Coster</v>
      </c>
      <c r="O139" t="str">
        <f t="shared" si="41"/>
        <v/>
      </c>
      <c r="AF139" t="str">
        <f>TRIM('Coder A'!B139)</f>
        <v>320 A.3d 239</v>
      </c>
      <c r="AG139" t="str">
        <f>TRIM('Coder A'!A139)</f>
        <v>Kellner v. AIM ImmunoTech Inc.</v>
      </c>
      <c r="AH139" t="str">
        <f>IF(LEFT(UPPER(TRIM(CLEAN('Coder A'!G139))),1)="Y","Y",IF(LEFT(UPPER(TRIM(CLEAN('Coder A'!G139))),1)="M","M",IF(LEFT(UPPER(TRIM(CLEAN('Coder A'!G139))),1)="N","N","")))</f>
        <v>N</v>
      </c>
      <c r="AI139" t="str">
        <f>IF('Coder A'!E139=1,"Public",IF('Coder A'!E139=2,"Private",IF('Coder A'!E139=3,"Nonprofit","No company / other")))</f>
        <v>Public</v>
      </c>
      <c r="AJ139" t="str">
        <f>IF(LEFT(UPPER(TRIM('Coder A'!I139)),1)="B","Board",IF(LEFT(UPPER(TRIM('Coder A'!I139)),1)="S","Shareholder","Other / Mixed"))</f>
        <v>Shareholder</v>
      </c>
      <c r="AK139" t="str">
        <f>IF(UPPER(TRIM('Coder A'!D139))="S","Delaware Supreme Court","Delaware Court of Chancery")</f>
        <v>Delaware Supreme Court</v>
      </c>
      <c r="AL139" t="str">
        <f>'Coder A'!F139</f>
        <v>Trial</v>
      </c>
      <c r="AQ139" t="str">
        <f t="shared" si="42"/>
        <v>M</v>
      </c>
      <c r="AR139" t="str">
        <f t="shared" si="43"/>
        <v>N</v>
      </c>
      <c r="AS139" t="str">
        <f t="shared" si="44"/>
        <v>Uncertain (M or disagreement)</v>
      </c>
    </row>
    <row r="140" spans="1:45" x14ac:dyDescent="0.2">
      <c r="A140">
        <f t="shared" si="36"/>
        <v>139</v>
      </c>
      <c r="B140" t="str">
        <f>TRIM('Coder B'!A140)</f>
        <v>Perlegos v. Atmel Corp.</v>
      </c>
      <c r="C140" t="str">
        <f>TRIM('Coder B'!B140)</f>
        <v>Unreported; 2007 WL 475453; 2007 Del. Ch. LEXIS 25</v>
      </c>
      <c r="D140">
        <f>'Coder B'!C140</f>
        <v>2007</v>
      </c>
      <c r="E140" t="str">
        <f t="shared" si="37"/>
        <v>2000s</v>
      </c>
      <c r="F140" t="str">
        <f>IF(UPPER(TRIM('Coder B'!D140))="S","Delaware Supreme Court","Delaware Court of Chancery")</f>
        <v>Delaware Court of Chancery</v>
      </c>
      <c r="G140" t="str">
        <f>IF(UPPER(TRIM('Coder B'!D140))="S","Appeal (Delaware Supreme Court)",IF(OR(ISNUMBER(SEARCH("TRO",UPPER('Coder B'!E140))),ISNUMBER(SEARCH("PI",UPPER('Coder B'!E140))),ISNUMBER(SEARCH("PRELIM",UPPER('Coder B'!E140)))),"TRO / Preliminary Injunction",IF(OR(ISNUMBER(SEARCH("MTD",UPPER('Coder B'!E140))),ISNUMBER(SEARCH("DISMISS",UPPER('Coder B'!E140))),ISNUMBER(SEARCH("MJOP",UPPER('Coder B'!E140))),ISNUMBER(SEARCH("PLEAD",UPPER('Coder B'!E140)))),"Motion to Dismiss / Pleadings",IF(OR(ISNUMBER(SEARCH("SJ",UPPER('Coder B'!E140))),ISNUMBER(SEARCH("SUMMARY",UPPER('Coder B'!E140))),ISNUMBER(SEARCH("TRIAL",UPPER('Coder B'!E140))),ISNUMBER(SEARCH("PERMANENT",UPPER('Coder B'!E140)))),"Summary Judgment / Trial","Other / Hybrid / Remand"))))</f>
        <v>Summary Judgment / Trial</v>
      </c>
      <c r="H140" t="str">
        <f>IF('Coder B'!F140=1,"Public",IF('Coder B'!F140=2,"Private",IF('Coder B'!F140=3,"Nonprofit","No company / other")))</f>
        <v>Public</v>
      </c>
      <c r="I140" t="str">
        <f t="shared" si="38"/>
        <v>Public</v>
      </c>
      <c r="J140" t="str">
        <f>IF(LEFT(UPPER(TRIM('Coder B'!I140)),1)="B","Board",IF(LEFT(UPPER(TRIM('Coder B'!I140)),1)="S","Shareholder","Other / Mixed"))</f>
        <v>Shareholder</v>
      </c>
      <c r="K140" t="str">
        <f>IF(LEFT(UPPER(TRIM(CLEAN('Coder B'!G140))),1)="Y","Y",IF(LEFT(UPPER(TRIM(CLEAN('Coder B'!G140))),1)="M","M",IF(LEFT(UPPER(TRIM(CLEAN('Coder B'!G140))),1)="N","N","")))</f>
        <v>M</v>
      </c>
      <c r="L140" t="str">
        <f t="shared" si="39"/>
        <v>M</v>
      </c>
      <c r="M140">
        <f>IF(COUNTIF($B$2:B140,B140)=1,1,0)</f>
        <v>1</v>
      </c>
      <c r="N140" t="str">
        <f t="shared" si="40"/>
        <v>Pre-Coster</v>
      </c>
      <c r="O140" t="str">
        <f t="shared" si="41"/>
        <v/>
      </c>
      <c r="AF140" t="str">
        <f>TRIM('Coder A'!B140)</f>
        <v>311 A.3d 255</v>
      </c>
      <c r="AG140" t="str">
        <f>TRIM('Coder A'!A140)</f>
        <v>Palkon v. Maffei</v>
      </c>
      <c r="AH140" t="str">
        <f>IF(LEFT(UPPER(TRIM(CLEAN('Coder A'!G140))),1)="Y","Y",IF(LEFT(UPPER(TRIM(CLEAN('Coder A'!G140))),1)="M","M",IF(LEFT(UPPER(TRIM(CLEAN('Coder A'!G140))),1)="N","N","")))</f>
        <v>N</v>
      </c>
      <c r="AI140" t="str">
        <f>IF('Coder A'!E140=1,"Public",IF('Coder A'!E140=2,"Private",IF('Coder A'!E140=3,"Nonprofit","No company / other")))</f>
        <v>Public</v>
      </c>
      <c r="AJ140" t="str">
        <f>IF(LEFT(UPPER(TRIM('Coder A'!I140)),1)="B","Board",IF(LEFT(UPPER(TRIM('Coder A'!I140)),1)="S","Shareholder","Other / Mixed"))</f>
        <v>Shareholder</v>
      </c>
      <c r="AK140" t="str">
        <f>IF(UPPER(TRIM('Coder A'!D140))="S","Delaware Supreme Court","Delaware Court of Chancery")</f>
        <v>Delaware Court of Chancery</v>
      </c>
      <c r="AL140" t="str">
        <f>'Coder A'!F140</f>
        <v>MTD</v>
      </c>
      <c r="AQ140" t="str">
        <f t="shared" si="42"/>
        <v>M</v>
      </c>
      <c r="AR140" t="str">
        <f t="shared" si="43"/>
        <v>M</v>
      </c>
      <c r="AS140" t="str">
        <f t="shared" si="44"/>
        <v>Uncertain (M or disagreement)</v>
      </c>
    </row>
    <row r="141" spans="1:45" x14ac:dyDescent="0.2">
      <c r="A141">
        <f t="shared" si="36"/>
        <v>140</v>
      </c>
      <c r="B141" t="str">
        <f>TRIM('Coder B'!A141)</f>
        <v>Steel Partners II, L.P. v. Point Blank Sols., Inc.</v>
      </c>
      <c r="C141" t="str">
        <f>TRIM('Coder B'!B141)</f>
        <v>Unreported; 2008 WL 3522431; 2008 Del. Ch. LEXIS 107</v>
      </c>
      <c r="D141">
        <f>'Coder B'!C141</f>
        <v>2008</v>
      </c>
      <c r="E141" t="str">
        <f t="shared" si="37"/>
        <v>2000s</v>
      </c>
      <c r="F141" t="str">
        <f>IF(UPPER(TRIM('Coder B'!D141))="S","Delaware Supreme Court","Delaware Court of Chancery")</f>
        <v>Delaware Court of Chancery</v>
      </c>
      <c r="G141" t="str">
        <f>IF(UPPER(TRIM('Coder B'!D141))="S","Appeal (Delaware Supreme Court)",IF(OR(ISNUMBER(SEARCH("TRO",UPPER('Coder B'!E141))),ISNUMBER(SEARCH("PI",UPPER('Coder B'!E141))),ISNUMBER(SEARCH("PRELIM",UPPER('Coder B'!E141)))),"TRO / Preliminary Injunction",IF(OR(ISNUMBER(SEARCH("MTD",UPPER('Coder B'!E141))),ISNUMBER(SEARCH("DISMISS",UPPER('Coder B'!E141))),ISNUMBER(SEARCH("MJOP",UPPER('Coder B'!E141))),ISNUMBER(SEARCH("PLEAD",UPPER('Coder B'!E141)))),"Motion to Dismiss / Pleadings",IF(OR(ISNUMBER(SEARCH("SJ",UPPER('Coder B'!E141))),ISNUMBER(SEARCH("SUMMARY",UPPER('Coder B'!E141))),ISNUMBER(SEARCH("TRIAL",UPPER('Coder B'!E141))),ISNUMBER(SEARCH("PERMANENT",UPPER('Coder B'!E141)))),"Summary Judgment / Trial","Other / Hybrid / Remand"))))</f>
        <v>Other / Hybrid / Remand</v>
      </c>
      <c r="H141" t="str">
        <f>IF('Coder B'!F141=1,"Public",IF('Coder B'!F141=2,"Private",IF('Coder B'!F141=3,"Nonprofit","No company / other")))</f>
        <v>Private</v>
      </c>
      <c r="I141" t="str">
        <f t="shared" si="38"/>
        <v>Private</v>
      </c>
      <c r="J141" t="str">
        <f>IF(LEFT(UPPER(TRIM('Coder B'!I141)),1)="B","Board",IF(LEFT(UPPER(TRIM('Coder B'!I141)),1)="S","Shareholder","Other / Mixed"))</f>
        <v>Shareholder</v>
      </c>
      <c r="K141" t="str">
        <f>IF(LEFT(UPPER(TRIM(CLEAN('Coder B'!G141))),1)="Y","Y",IF(LEFT(UPPER(TRIM(CLEAN('Coder B'!G141))),1)="M","M",IF(LEFT(UPPER(TRIM(CLEAN('Coder B'!G141))),1)="N","N","")))</f>
        <v>M</v>
      </c>
      <c r="L141" t="str">
        <f t="shared" si="39"/>
        <v>N</v>
      </c>
      <c r="M141">
        <f>IF(COUNTIF($B$2:B141,B141)=1,1,0)</f>
        <v>1</v>
      </c>
      <c r="N141" t="str">
        <f t="shared" si="40"/>
        <v>Pre-Coster</v>
      </c>
      <c r="O141" t="str">
        <f t="shared" si="41"/>
        <v/>
      </c>
      <c r="AF141" t="str">
        <f>TRIM('Coder A'!B141)</f>
        <v>Unreported; 2024 WL 394225; 2024 LX 50241</v>
      </c>
      <c r="AG141" t="str">
        <f>TRIM('Coder A'!A141)</f>
        <v>TS Falcon I, LLC v. Golden Mountain Fin. Holdings Corp.</v>
      </c>
      <c r="AH141" t="str">
        <f>IF(LEFT(UPPER(TRIM(CLEAN('Coder A'!G141))),1)="Y","Y",IF(LEFT(UPPER(TRIM(CLEAN('Coder A'!G141))),1)="M","M",IF(LEFT(UPPER(TRIM(CLEAN('Coder A'!G141))),1)="N","N","")))</f>
        <v>N</v>
      </c>
      <c r="AI141" t="str">
        <f>IF('Coder A'!E141=1,"Public",IF('Coder A'!E141=2,"Private",IF('Coder A'!E141=3,"Nonprofit","No company / other")))</f>
        <v>Private</v>
      </c>
      <c r="AJ141" t="str">
        <f>IF(LEFT(UPPER(TRIM('Coder A'!I141)),1)="B","Board",IF(LEFT(UPPER(TRIM('Coder A'!I141)),1)="S","Shareholder","Other / Mixed"))</f>
        <v>Shareholder</v>
      </c>
      <c r="AK141" t="str">
        <f>IF(UPPER(TRIM('Coder A'!D141))="S","Delaware Supreme Court","Delaware Court of Chancery")</f>
        <v>Delaware Court of Chancery</v>
      </c>
      <c r="AL141" t="str">
        <f>'Coder A'!F141</f>
        <v>Trial</v>
      </c>
      <c r="AQ141" t="str">
        <f t="shared" si="42"/>
        <v>M</v>
      </c>
      <c r="AR141" t="str">
        <f t="shared" si="43"/>
        <v>N</v>
      </c>
      <c r="AS141" t="str">
        <f t="shared" si="44"/>
        <v>Uncertain (M or disagreement)</v>
      </c>
    </row>
    <row r="142" spans="1:45" x14ac:dyDescent="0.2">
      <c r="A142">
        <f t="shared" si="36"/>
        <v>141</v>
      </c>
      <c r="B142" t="str">
        <f>TRIM('Coder B'!A142)</f>
        <v>Friends of Village of Cinderberry v. Village of Cinderberry Property Owners Ass'n, Inc.</v>
      </c>
      <c r="C142" t="str">
        <f>TRIM('Coder B'!B142)</f>
        <v>Unreported; 2010 WL 1843706; 2010 Del. Ch. LEXIS 83</v>
      </c>
      <c r="D142">
        <f>'Coder B'!C142</f>
        <v>2010</v>
      </c>
      <c r="E142" t="str">
        <f t="shared" si="37"/>
        <v>2010s</v>
      </c>
      <c r="F142" t="str">
        <f>IF(UPPER(TRIM('Coder B'!D142))="S","Delaware Supreme Court","Delaware Court of Chancery")</f>
        <v>Delaware Court of Chancery</v>
      </c>
      <c r="G142" t="str">
        <f>IF(UPPER(TRIM('Coder B'!D142))="S","Appeal (Delaware Supreme Court)",IF(OR(ISNUMBER(SEARCH("TRO",UPPER('Coder B'!E142))),ISNUMBER(SEARCH("PI",UPPER('Coder B'!E142))),ISNUMBER(SEARCH("PRELIM",UPPER('Coder B'!E142)))),"TRO / Preliminary Injunction",IF(OR(ISNUMBER(SEARCH("MTD",UPPER('Coder B'!E142))),ISNUMBER(SEARCH("DISMISS",UPPER('Coder B'!E142))),ISNUMBER(SEARCH("MJOP",UPPER('Coder B'!E142))),ISNUMBER(SEARCH("PLEAD",UPPER('Coder B'!E142)))),"Motion to Dismiss / Pleadings",IF(OR(ISNUMBER(SEARCH("SJ",UPPER('Coder B'!E142))),ISNUMBER(SEARCH("SUMMARY",UPPER('Coder B'!E142))),ISNUMBER(SEARCH("TRIAL",UPPER('Coder B'!E142))),ISNUMBER(SEARCH("PERMANENT",UPPER('Coder B'!E142)))),"Summary Judgment / Trial","Other / Hybrid / Remand"))))</f>
        <v>Summary Judgment / Trial</v>
      </c>
      <c r="H142" t="str">
        <f>IF('Coder B'!F142=1,"Public",IF('Coder B'!F142=2,"Private",IF('Coder B'!F142=3,"Nonprofit","No company / other")))</f>
        <v>Nonprofit</v>
      </c>
      <c r="I142" t="str">
        <f t="shared" si="38"/>
        <v>Nonprofit</v>
      </c>
      <c r="J142" t="str">
        <f>IF(LEFT(UPPER(TRIM('Coder B'!I142)),1)="B","Board",IF(LEFT(UPPER(TRIM('Coder B'!I142)),1)="S","Shareholder","Other / Mixed"))</f>
        <v>Shareholder</v>
      </c>
      <c r="K142" t="str">
        <f>IF(LEFT(UPPER(TRIM(CLEAN('Coder B'!G142))),1)="Y","Y",IF(LEFT(UPPER(TRIM(CLEAN('Coder B'!G142))),1)="M","M",IF(LEFT(UPPER(TRIM(CLEAN('Coder B'!G142))),1)="N","N","")))</f>
        <v>M</v>
      </c>
      <c r="L142" t="str">
        <f t="shared" si="39"/>
        <v>N</v>
      </c>
      <c r="M142">
        <f>IF(COUNTIF($B$2:B142,B142)=1,1,0)</f>
        <v>1</v>
      </c>
      <c r="N142" t="str">
        <f t="shared" si="40"/>
        <v>Pre-Coster</v>
      </c>
      <c r="O142" t="str">
        <f t="shared" si="41"/>
        <v/>
      </c>
      <c r="AF142" t="str">
        <f>TRIM('Coder A'!B142)</f>
        <v>339 A.3d 705</v>
      </c>
      <c r="AG142" t="str">
        <f>TRIM('Coder A'!A142)</f>
        <v>Maffei v. Palkon</v>
      </c>
      <c r="AH142" t="str">
        <f>IF(LEFT(UPPER(TRIM(CLEAN('Coder A'!G142))),1)="Y","Y",IF(LEFT(UPPER(TRIM(CLEAN('Coder A'!G142))),1)="M","M",IF(LEFT(UPPER(TRIM(CLEAN('Coder A'!G142))),1)="N","N","")))</f>
        <v>N</v>
      </c>
      <c r="AI142" t="str">
        <f>IF('Coder A'!E142=1,"Public",IF('Coder A'!E142=2,"Private",IF('Coder A'!E142=3,"Nonprofit","No company / other")))</f>
        <v>Public</v>
      </c>
      <c r="AJ142" t="str">
        <f>IF(LEFT(UPPER(TRIM('Coder A'!I142)),1)="B","Board",IF(LEFT(UPPER(TRIM('Coder A'!I142)),1)="S","Shareholder","Other / Mixed"))</f>
        <v>Board</v>
      </c>
      <c r="AK142" t="str">
        <f>IF(UPPER(TRIM('Coder A'!D142))="S","Delaware Supreme Court","Delaware Court of Chancery")</f>
        <v>Delaware Supreme Court</v>
      </c>
      <c r="AL142" t="str">
        <f>'Coder A'!F142</f>
        <v>Appeal</v>
      </c>
      <c r="AQ142" t="str">
        <f t="shared" si="42"/>
        <v>M</v>
      </c>
      <c r="AR142" t="str">
        <f t="shared" si="43"/>
        <v>N</v>
      </c>
      <c r="AS142" t="str">
        <f t="shared" si="44"/>
        <v>Uncertain (M or disagreement)</v>
      </c>
    </row>
    <row r="143" spans="1:45" x14ac:dyDescent="0.2">
      <c r="A143">
        <f t="shared" si="36"/>
        <v>142</v>
      </c>
      <c r="B143" t="str">
        <f>TRIM('Coder B'!A143)</f>
        <v>Johnston v. Pedersen</v>
      </c>
      <c r="C143" t="str">
        <f>TRIM('Coder B'!B143)</f>
        <v>28 A.3d 1079</v>
      </c>
      <c r="D143">
        <f>'Coder B'!C143</f>
        <v>2011</v>
      </c>
      <c r="E143" t="str">
        <f t="shared" si="37"/>
        <v>2010s</v>
      </c>
      <c r="F143" t="str">
        <f>IF(UPPER(TRIM('Coder B'!D143))="S","Delaware Supreme Court","Delaware Court of Chancery")</f>
        <v>Delaware Court of Chancery</v>
      </c>
      <c r="G143" t="str">
        <f>IF(UPPER(TRIM('Coder B'!D143))="S","Appeal (Delaware Supreme Court)",IF(OR(ISNUMBER(SEARCH("TRO",UPPER('Coder B'!E143))),ISNUMBER(SEARCH("PI",UPPER('Coder B'!E143))),ISNUMBER(SEARCH("PRELIM",UPPER('Coder B'!E143)))),"TRO / Preliminary Injunction",IF(OR(ISNUMBER(SEARCH("MTD",UPPER('Coder B'!E143))),ISNUMBER(SEARCH("DISMISS",UPPER('Coder B'!E143))),ISNUMBER(SEARCH("MJOP",UPPER('Coder B'!E143))),ISNUMBER(SEARCH("PLEAD",UPPER('Coder B'!E143)))),"Motion to Dismiss / Pleadings",IF(OR(ISNUMBER(SEARCH("SJ",UPPER('Coder B'!E143))),ISNUMBER(SEARCH("SUMMARY",UPPER('Coder B'!E143))),ISNUMBER(SEARCH("TRIAL",UPPER('Coder B'!E143))),ISNUMBER(SEARCH("PERMANENT",UPPER('Coder B'!E143)))),"Summary Judgment / Trial","Other / Hybrid / Remand"))))</f>
        <v>Summary Judgment / Trial</v>
      </c>
      <c r="H143" t="str">
        <f>IF('Coder B'!F143=1,"Public",IF('Coder B'!F143=2,"Private",IF('Coder B'!F143=3,"Nonprofit","No company / other")))</f>
        <v>Private</v>
      </c>
      <c r="I143" t="str">
        <f t="shared" si="38"/>
        <v>Private</v>
      </c>
      <c r="J143" t="str">
        <f>IF(LEFT(UPPER(TRIM('Coder B'!I143)),1)="B","Board",IF(LEFT(UPPER(TRIM('Coder B'!I143)),1)="S","Shareholder","Other / Mixed"))</f>
        <v>Shareholder</v>
      </c>
      <c r="K143" t="str">
        <f>IF(LEFT(UPPER(TRIM(CLEAN('Coder B'!G143))),1)="Y","Y",IF(LEFT(UPPER(TRIM(CLEAN('Coder B'!G143))),1)="M","M",IF(LEFT(UPPER(TRIM(CLEAN('Coder B'!G143))),1)="N","N","")))</f>
        <v>M</v>
      </c>
      <c r="L143" t="str">
        <f t="shared" si="39"/>
        <v>Y</v>
      </c>
      <c r="M143">
        <f>IF(COUNTIF($B$2:B143,B143)=1,1,0)</f>
        <v>1</v>
      </c>
      <c r="N143" t="str">
        <f t="shared" si="40"/>
        <v>Pre-Coster</v>
      </c>
      <c r="O143" t="str">
        <f t="shared" si="41"/>
        <v/>
      </c>
      <c r="AF143" t="str">
        <f>TRIM('Coder A'!B143)</f>
        <v>Unreported; 2025 WL 1189867; 2025 LX 81716</v>
      </c>
      <c r="AG143" t="str">
        <f>TRIM('Coder A'!A143)</f>
        <v>Vejseli v. Duffy</v>
      </c>
      <c r="AH143" t="str">
        <f>IF(LEFT(UPPER(TRIM(CLEAN('Coder A'!G143))),1)="Y","Y",IF(LEFT(UPPER(TRIM(CLEAN('Coder A'!G143))),1)="M","M",IF(LEFT(UPPER(TRIM(CLEAN('Coder A'!G143))),1)="N","N","")))</f>
        <v>N</v>
      </c>
      <c r="AI143" t="str">
        <f>IF('Coder A'!E143=1,"Public",IF('Coder A'!E143=2,"Private",IF('Coder A'!E143=3,"Nonprofit","No company / other")))</f>
        <v>Private</v>
      </c>
      <c r="AJ143" t="str">
        <f>IF(LEFT(UPPER(TRIM('Coder A'!I143)),1)="B","Board",IF(LEFT(UPPER(TRIM('Coder A'!I143)),1)="S","Shareholder","Other / Mixed"))</f>
        <v>Shareholder</v>
      </c>
      <c r="AK143" t="str">
        <f>IF(UPPER(TRIM('Coder A'!D143))="S","Delaware Supreme Court","Delaware Court of Chancery")</f>
        <v>Delaware Court of Chancery</v>
      </c>
      <c r="AL143" t="str">
        <f>'Coder A'!F143</f>
        <v>MTD</v>
      </c>
      <c r="AQ143" t="str">
        <f t="shared" si="42"/>
        <v>M</v>
      </c>
      <c r="AR143" t="str">
        <f t="shared" si="43"/>
        <v>Y</v>
      </c>
      <c r="AS143" t="str">
        <f t="shared" si="44"/>
        <v>Uncertain (M or disagreement)</v>
      </c>
    </row>
    <row r="144" spans="1:45" x14ac:dyDescent="0.2">
      <c r="A144">
        <f t="shared" si="36"/>
        <v>143</v>
      </c>
      <c r="B144" t="str">
        <f>TRIM('Coder B'!A144)</f>
        <v>Pell v. Kill</v>
      </c>
      <c r="C144" t="str">
        <f>TRIM('Coder B'!B144)</f>
        <v>135 A.3d 764</v>
      </c>
      <c r="D144">
        <f>'Coder B'!C144</f>
        <v>2016</v>
      </c>
      <c r="E144" t="str">
        <f t="shared" si="37"/>
        <v>2010s</v>
      </c>
      <c r="F144" t="str">
        <f>IF(UPPER(TRIM('Coder B'!D144))="S","Delaware Supreme Court","Delaware Court of Chancery")</f>
        <v>Delaware Court of Chancery</v>
      </c>
      <c r="G144" t="str">
        <f>IF(UPPER(TRIM('Coder B'!D144))="S","Appeal (Delaware Supreme Court)",IF(OR(ISNUMBER(SEARCH("TRO",UPPER('Coder B'!E144))),ISNUMBER(SEARCH("PI",UPPER('Coder B'!E144))),ISNUMBER(SEARCH("PRELIM",UPPER('Coder B'!E144)))),"TRO / Preliminary Injunction",IF(OR(ISNUMBER(SEARCH("MTD",UPPER('Coder B'!E144))),ISNUMBER(SEARCH("DISMISS",UPPER('Coder B'!E144))),ISNUMBER(SEARCH("MJOP",UPPER('Coder B'!E144))),ISNUMBER(SEARCH("PLEAD",UPPER('Coder B'!E144)))),"Motion to Dismiss / Pleadings",IF(OR(ISNUMBER(SEARCH("SJ",UPPER('Coder B'!E144))),ISNUMBER(SEARCH("SUMMARY",UPPER('Coder B'!E144))),ISNUMBER(SEARCH("TRIAL",UPPER('Coder B'!E144))),ISNUMBER(SEARCH("PERMANENT",UPPER('Coder B'!E144)))),"Summary Judgment / Trial","Other / Hybrid / Remand"))))</f>
        <v>TRO / Preliminary Injunction</v>
      </c>
      <c r="H144" t="str">
        <f>IF('Coder B'!F144=1,"Public",IF('Coder B'!F144=2,"Private",IF('Coder B'!F144=3,"Nonprofit","No company / other")))</f>
        <v>Public</v>
      </c>
      <c r="I144" t="str">
        <f t="shared" si="38"/>
        <v>Public</v>
      </c>
      <c r="J144" t="str">
        <f>IF(LEFT(UPPER(TRIM('Coder B'!I144)),1)="B","Board",IF(LEFT(UPPER(TRIM('Coder B'!I144)),1)="S","Shareholder","Other / Mixed"))</f>
        <v>Shareholder</v>
      </c>
      <c r="K144" t="str">
        <f>IF(LEFT(UPPER(TRIM(CLEAN('Coder B'!G144))),1)="Y","Y",IF(LEFT(UPPER(TRIM(CLEAN('Coder B'!G144))),1)="M","M",IF(LEFT(UPPER(TRIM(CLEAN('Coder B'!G144))),1)="N","N","")))</f>
        <v>M</v>
      </c>
      <c r="L144" t="str">
        <f t="shared" si="39"/>
        <v>Y</v>
      </c>
      <c r="M144">
        <f>IF(COUNTIF($B$2:B144,B144)=1,1,0)</f>
        <v>1</v>
      </c>
      <c r="N144" t="str">
        <f t="shared" si="40"/>
        <v>Pre-Coster</v>
      </c>
      <c r="O144" t="str">
        <f t="shared" si="41"/>
        <v/>
      </c>
      <c r="AF144" t="str">
        <f>TRIM('Coder A'!B144)</f>
        <v>Unreported; 2025 WL 1452842; 2025 LX 72683</v>
      </c>
      <c r="AG144" t="str">
        <f>TRIM('Coder A'!A144)</f>
        <v>Vejseli v. Duffy</v>
      </c>
      <c r="AH144" t="str">
        <f>IF(LEFT(UPPER(TRIM(CLEAN('Coder A'!G144))),1)="Y","Y",IF(LEFT(UPPER(TRIM(CLEAN('Coder A'!G144))),1)="M","M",IF(LEFT(UPPER(TRIM(CLEAN('Coder A'!G144))),1)="N","N","")))</f>
        <v>Y</v>
      </c>
      <c r="AI144" t="str">
        <f>IF('Coder A'!E144=1,"Public",IF('Coder A'!E144=2,"Private",IF('Coder A'!E144=3,"Nonprofit","No company / other")))</f>
        <v>Private</v>
      </c>
      <c r="AJ144" t="str">
        <f>IF(LEFT(UPPER(TRIM('Coder A'!I144)),1)="B","Board",IF(LEFT(UPPER(TRIM('Coder A'!I144)),1)="S","Shareholder","Other / Mixed"))</f>
        <v>Shareholder</v>
      </c>
      <c r="AK144" t="str">
        <f>IF(UPPER(TRIM('Coder A'!D144))="S","Delaware Supreme Court","Delaware Court of Chancery")</f>
        <v>Delaware Court of Chancery</v>
      </c>
      <c r="AL144" t="str">
        <f>'Coder A'!F144</f>
        <v xml:space="preserve">Trial </v>
      </c>
      <c r="AQ144" t="str">
        <f t="shared" si="42"/>
        <v>M</v>
      </c>
      <c r="AR144" t="str">
        <f t="shared" si="43"/>
        <v>Y</v>
      </c>
      <c r="AS144" t="str">
        <f t="shared" si="44"/>
        <v>Uncertain (M or disagreement)</v>
      </c>
    </row>
  </sheetData>
  <sheetProtection algorithmName="SHA-512" hashValue="4ob2YZuFJDdBHosgUZHOae/BovL9wMietpZFpRk3ZjRCXu2bUFIX9NfDFiHGmCyopOGWzlMvMpx9Y0lVcYXapQ==" saltValue="FNvJ0/JatBmycg23EO/qeg==" spinCount="100000" sheet="1" formatCells="0" formatColumns="0" formatRows="0" insertColumns="0" insertRows="0" insertHyperlinks="0" deleteColumns="0" deleteRows="0" sort="0" autoFilter="0" pivotTables="0"/>
  <pageMargins left="0.7" right="0.7" top="0.75" bottom="0.75" header="0.3" footer="0.3"/>
</worksheet>
</file>

<file path=docMetadata/LabelInfo.xml><?xml version="1.0" encoding="utf-8"?>
<clbl:labelList xmlns:clbl="http://schemas.microsoft.com/office/2020/mipLabelMetadata">
  <clbl:label id="{a36450eb-db06-42a7-8d1b-026719f701e3}" enabled="0" method="" siteId="{a36450eb-db06-42a7-8d1b-026719f701e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9</vt:i4>
      </vt:variant>
    </vt:vector>
  </HeadingPairs>
  <TitlesOfParts>
    <vt:vector size="9" baseType="lpstr">
      <vt:lpstr>Coder A</vt:lpstr>
      <vt:lpstr>Coder B</vt:lpstr>
      <vt:lpstr>Key</vt:lpstr>
      <vt:lpstr>Tables 1-2</vt:lpstr>
      <vt:lpstr>Tables 3-4</vt:lpstr>
      <vt:lpstr>Tables 5-7</vt:lpstr>
      <vt:lpstr>Blasius Triggers</vt:lpstr>
      <vt:lpstr>Blasius Coding Audit</vt:lpstr>
      <vt:lpstr>Formula Helper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Thomas</cp:lastModifiedBy>
  <dcterms:created xsi:type="dcterms:W3CDTF">2026-07-26T21:55:23Z</dcterms:created>
  <dcterms:modified xsi:type="dcterms:W3CDTF">2026-09-01T12:43:36Z</dcterms:modified>
</cp:coreProperties>
</file>